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DESARROLLO ESTRATEGICO\PLAN ANTICORRUPCION Y ATENCION AL CIUDADANO\PTEP_2025\"/>
    </mc:Choice>
  </mc:AlternateContent>
  <bookViews>
    <workbookView xWindow="0" yWindow="0" windowWidth="23970" windowHeight="9660" activeTab="3"/>
  </bookViews>
  <sheets>
    <sheet name="Contenido" sheetId="11" r:id="rId1"/>
    <sheet name="1. Debida diligencia" sheetId="2" r:id="rId2"/>
    <sheet name="2. Riesgos LAFT." sheetId="9" r:id="rId3"/>
    <sheet name="3.Prevención Actos Corrupción" sheetId="4" r:id="rId4"/>
    <sheet name="4.Canales de Denuncia Ciudadana" sheetId="14" r:id="rId5"/>
    <sheet name="5.Transparencia" sheetId="5" r:id="rId6"/>
    <sheet name="6.Iniciativas Adicionales" sheetId="6" r:id="rId7"/>
    <sheet name="Resultados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'1. Debida diligencia'!$C$5:$K$9</definedName>
    <definedName name="_xlnm._FilterDatabase" localSheetId="3" hidden="1">'3.Prevención Actos Corrupción'!$C$6:$N$12</definedName>
    <definedName name="_xlnm._FilterDatabase" localSheetId="4" hidden="1">'4.Canales de Denuncia Ciudadana'!$C$6:$N$11</definedName>
    <definedName name="_PDE2" localSheetId="4">[1]LISTA!#REF!</definedName>
    <definedName name="_PDE2">[1]LISTA!#REF!</definedName>
    <definedName name="ACEPTABLE" localSheetId="4">#REF!*#REF!&lt;10</definedName>
    <definedName name="ACEPTABLE">#REF!*#REF!&lt;10</definedName>
    <definedName name="AGENTE" localSheetId="4">[1]LISTA!#REF!</definedName>
    <definedName name="AGENTE">[1]LISTA!#REF!</definedName>
    <definedName name="CALIFICACION" localSheetId="4">#REF!</definedName>
    <definedName name="CALIFICACION">#REF!</definedName>
    <definedName name="claseriesgo" localSheetId="4">#REF!</definedName>
    <definedName name="claseriesgo">#REF!</definedName>
    <definedName name="CLASES" localSheetId="4">#REF!</definedName>
    <definedName name="CLASES">#REF!</definedName>
    <definedName name="CONTROL" localSheetId="4">#REF!</definedName>
    <definedName name="CONTROL">#REF!</definedName>
    <definedName name="D">'[2]LISTA PARA VALIDACION'!$A$521:$A$525</definedName>
    <definedName name="DD">'[2]LISTA PARA VALIDACION'!$A$8:$A$51</definedName>
    <definedName name="DFGFG" localSheetId="4">[1]LISTA!#REF!</definedName>
    <definedName name="DFGFG">[1]LISTA!#REF!</definedName>
    <definedName name="DIRECCIONES1" localSheetId="4">[1]LISTA!#REF!</definedName>
    <definedName name="DIRECCIONES1">[1]LISTA!#REF!</definedName>
    <definedName name="direcciones2" localSheetId="4">[1]LISTA!#REF!</definedName>
    <definedName name="direcciones2">[1]LISTA!#REF!</definedName>
    <definedName name="Eamenazas" localSheetId="4">#REF!</definedName>
    <definedName name="Eamenazas">#REF!</definedName>
    <definedName name="ESTADOS">[3]Hoja1!$B$200:$B$203</definedName>
    <definedName name="FACTOR" localSheetId="4">#REF!</definedName>
    <definedName name="FACTOR">#REF!</definedName>
    <definedName name="FG" localSheetId="4">[1]LISTA!#REF!</definedName>
    <definedName name="FG">[1]LISTA!#REF!</definedName>
    <definedName name="FI" localSheetId="4">#REF!,#REF!,#REF!,#REF!,#REF!,#REF!,#REF!,#REF!,#REF!,#REF!,#REF!,#REF!,#REF!,#REF!,#REF!,#REF!,#REF!,#REF!,#REF!,#REF!,#REF!,#REF!,#REF!,#REF!,#REF!,#REF!,#REF!,#REF!,#REF!,#REF!,#REF!,#REF!,#REF!</definedName>
    <definedName name="FI">#REF!,#REF!,#REF!,#REF!,#REF!,#REF!,#REF!,#REF!,#REF!,#REF!,#REF!,#REF!,#REF!,#REF!,#REF!,#REF!,#REF!,#REF!,#REF!,#REF!,#REF!,#REF!,#REF!,#REF!,#REF!,#REF!,#REF!,#REF!,#REF!,#REF!,#REF!,#REF!,#REF!</definedName>
    <definedName name="Fortalezas" localSheetId="4">#REF!</definedName>
    <definedName name="Fortalezas">#REF!</definedName>
    <definedName name="FUENTE" localSheetId="4">[1]LISTA!#REF!</definedName>
    <definedName name="FUENTE">[1]LISTA!#REF!</definedName>
    <definedName name="GERENCIA" localSheetId="4">[1]LISTA!#REF!</definedName>
    <definedName name="GERENCIA">[1]LISTA!#REF!</definedName>
    <definedName name="GERENCIA1" localSheetId="4">[1]LISTA!#REF!</definedName>
    <definedName name="GERENCIA1">[1]LISTA!#REF!</definedName>
    <definedName name="GERENCIAS" localSheetId="4">#REF!</definedName>
    <definedName name="GERENCIAS">#REF!</definedName>
    <definedName name="IDebilidades" localSheetId="4">#REF!</definedName>
    <definedName name="IDebilidades">#REF!</definedName>
    <definedName name="Ifortalezas" localSheetId="4">#REF!</definedName>
    <definedName name="Ifortalezas">#REF!</definedName>
    <definedName name="Impacto" localSheetId="4">#REF!</definedName>
    <definedName name="Impacto">#REF!</definedName>
    <definedName name="NCONTROL" localSheetId="4">#REF!</definedName>
    <definedName name="NCONTROL">#REF!</definedName>
    <definedName name="NIVEL0" localSheetId="4">[1]LISTA!#REF!</definedName>
    <definedName name="NIVEL0">[1]LISTA!#REF!</definedName>
    <definedName name="Nivel1" localSheetId="4">#REF!</definedName>
    <definedName name="Nivel1">#REF!</definedName>
    <definedName name="nivel2" localSheetId="4">#REF!</definedName>
    <definedName name="nivel2">#REF!</definedName>
    <definedName name="Nivel3" localSheetId="4">#REF!</definedName>
    <definedName name="Nivel3">#REF!</definedName>
    <definedName name="Nivel4" localSheetId="4">#REF!</definedName>
    <definedName name="Nivel4">#REF!</definedName>
    <definedName name="nIVEL5" localSheetId="4">#REF!</definedName>
    <definedName name="nIVEL5">#REF!</definedName>
    <definedName name="Nivel6" localSheetId="4">#REF!</definedName>
    <definedName name="Nivel6">#REF!</definedName>
    <definedName name="NivelControl">'[4]MADUREZ CONTROL'!$B$22:$B$27</definedName>
    <definedName name="NOMBRE" localSheetId="4">#REF!</definedName>
    <definedName name="NOMBRE">#REF!</definedName>
    <definedName name="NUMERO" localSheetId="4">#REF!</definedName>
    <definedName name="NUMERO">#REF!</definedName>
    <definedName name="OPERACIÓN">'[5]TABLA DE PROBABILIDAD'!$B$21:$D$25</definedName>
    <definedName name="PESO" localSheetId="4">#REF!</definedName>
    <definedName name="PESO">#REF!</definedName>
    <definedName name="Peso2" localSheetId="4">#REF!</definedName>
    <definedName name="Peso2">#REF!</definedName>
    <definedName name="PESOS" localSheetId="4">#REF!</definedName>
    <definedName name="PESOS">#REF!</definedName>
    <definedName name="Pro">'[6]Valoración Riesgo Inherente'!$B$3:$B$6</definedName>
    <definedName name="Probabilidad" localSheetId="4">#REF!</definedName>
    <definedName name="Probabilidad">#REF!</definedName>
    <definedName name="PROCESO" localSheetId="4">#REF!</definedName>
    <definedName name="PROCESO">#REF!</definedName>
    <definedName name="Procesos" localSheetId="4">#REF!</definedName>
    <definedName name="Procesos">#REF!</definedName>
    <definedName name="Riesgos" localSheetId="4">#REF!</definedName>
    <definedName name="Riesgos">#REF!</definedName>
    <definedName name="rS" localSheetId="4">#REF!</definedName>
    <definedName name="rS">#REF!</definedName>
    <definedName name="TipoControl" localSheetId="4">#REF!</definedName>
    <definedName name="TipoControl">#REF!</definedName>
    <definedName name="Valor1" localSheetId="4">#REF!</definedName>
    <definedName name="Valor1">#REF!</definedName>
    <definedName name="valor2" localSheetId="4">#REF!</definedName>
    <definedName name="valor2">#REF!</definedName>
    <definedName name="Valores" localSheetId="4">#REF!</definedName>
    <definedName name="Valor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5" l="1"/>
  <c r="C7" i="7"/>
  <c r="L15" i="4"/>
  <c r="G15" i="4"/>
  <c r="T11" i="9"/>
  <c r="Q11" i="9"/>
  <c r="AB11" i="9" s="1"/>
  <c r="AA11" i="9" s="1"/>
  <c r="M11" i="9"/>
  <c r="H11" i="9"/>
  <c r="I11" i="9" s="1"/>
  <c r="G13" i="14"/>
  <c r="N11" i="9" l="1"/>
  <c r="X11" i="9"/>
  <c r="Z11" i="9" l="1"/>
  <c r="Y11" i="9"/>
  <c r="AC11" i="9" s="1"/>
  <c r="C5" i="7" l="1"/>
  <c r="K14" i="2"/>
  <c r="C6" i="7"/>
  <c r="G14" i="4" l="1"/>
  <c r="AH18" i="9" l="1"/>
  <c r="AH19" i="9" s="1"/>
  <c r="T15" i="9" l="1"/>
  <c r="Q15" i="9"/>
  <c r="AB15" i="9" s="1"/>
  <c r="AA15" i="9" s="1"/>
  <c r="T14" i="9"/>
  <c r="Q14" i="9"/>
  <c r="AB14" i="9" s="1"/>
  <c r="AA14" i="9" s="1"/>
  <c r="H14" i="9"/>
  <c r="I14" i="9" s="1"/>
  <c r="T13" i="9"/>
  <c r="Q13" i="9"/>
  <c r="AB13" i="9" s="1"/>
  <c r="AA13" i="9" s="1"/>
  <c r="T12" i="9"/>
  <c r="Q12" i="9"/>
  <c r="M12" i="9"/>
  <c r="H12" i="9"/>
  <c r="I12" i="9" s="1"/>
  <c r="T10" i="9"/>
  <c r="Q10" i="9"/>
  <c r="M10" i="9"/>
  <c r="H10" i="9"/>
  <c r="N10" i="9" s="1"/>
  <c r="T9" i="9"/>
  <c r="Q9" i="9"/>
  <c r="M9" i="9"/>
  <c r="H9" i="9"/>
  <c r="I9" i="9" s="1"/>
  <c r="K15" i="9"/>
  <c r="X14" i="9" l="1"/>
  <c r="Y14" i="9" s="1"/>
  <c r="AC14" i="9" s="1"/>
  <c r="X9" i="9"/>
  <c r="Z9" i="9" s="1"/>
  <c r="X15" i="9"/>
  <c r="Z15" i="9" s="1"/>
  <c r="AB9" i="9"/>
  <c r="AA9" i="9" s="1"/>
  <c r="M14" i="9"/>
  <c r="N14" i="9"/>
  <c r="X12" i="9"/>
  <c r="AB10" i="9"/>
  <c r="AA10" i="9" s="1"/>
  <c r="I10" i="9"/>
  <c r="X10" i="9" s="1"/>
  <c r="X13" i="9"/>
  <c r="N9" i="9"/>
  <c r="N12" i="9"/>
  <c r="AB12" i="9"/>
  <c r="AA12" i="9" s="1"/>
  <c r="Y15" i="9" l="1"/>
  <c r="AC15" i="9" s="1"/>
  <c r="Z14" i="9"/>
  <c r="Y9" i="9"/>
  <c r="AC9" i="9" s="1"/>
  <c r="Z13" i="9"/>
  <c r="Y13" i="9"/>
  <c r="AC13" i="9" s="1"/>
  <c r="Z12" i="9"/>
  <c r="Y12" i="9"/>
  <c r="AC12" i="9" s="1"/>
  <c r="Z10" i="9"/>
  <c r="Y10" i="9"/>
  <c r="AC10" i="9" s="1"/>
  <c r="F14" i="2" l="1"/>
  <c r="C8" i="7"/>
  <c r="F20" i="5"/>
  <c r="C9" i="7" s="1"/>
  <c r="J11" i="6"/>
  <c r="C10" i="7" s="1"/>
  <c r="C11" i="7" l="1"/>
</calcChain>
</file>

<file path=xl/sharedStrings.xml><?xml version="1.0" encoding="utf-8"?>
<sst xmlns="http://schemas.openxmlformats.org/spreadsheetml/2006/main" count="359" uniqueCount="203">
  <si>
    <t>ACTIVIDAD</t>
  </si>
  <si>
    <t>META</t>
  </si>
  <si>
    <t>INDICADOR</t>
  </si>
  <si>
    <t>CRONOGRAMA</t>
  </si>
  <si>
    <t>RESPONSABLE DE EJECUCIÓN</t>
  </si>
  <si>
    <t>FECHA INICIAL</t>
  </si>
  <si>
    <t>FECHA FINAL</t>
  </si>
  <si>
    <t>No.</t>
  </si>
  <si>
    <t xml:space="preserve">Subcomponente </t>
  </si>
  <si>
    <t>COMPONENTE 5: TRANSPARENCIA Y ACCESO A LA INFORMACIÓN</t>
  </si>
  <si>
    <t>COMPONENTE 6: INICIATIVAS ADICIONALES</t>
  </si>
  <si>
    <t>OBSERVACIONES OFICINA DE CONTROL INTERNO</t>
  </si>
  <si>
    <t>OBSERVACION RESPONSABLE DE LA MEDICIÓN</t>
  </si>
  <si>
    <t xml:space="preserve">FECHA INICIAL </t>
  </si>
  <si>
    <t xml:space="preserve">FECHA FINAL </t>
  </si>
  <si>
    <t>Subcomponente</t>
  </si>
  <si>
    <t xml:space="preserve">Durante el primer cuatrimestre se realizo la capacitación de humanización de los servicios de salud  con el fin de mejorar la atención  y motivación del personal asistencial. </t>
  </si>
  <si>
    <t xml:space="preserve">En el seguimiento que realiza el responsable del procesos, establece que se realizó una capacitación en humanización de los servicios de salud, sin embargo, la misma no esta enfocada en la actividad y la meta que es mejorar el clima laboral interno. Adicional a lo anterior no se tiene establecido aun plan de capacitación para la vigencia 2019, por lo cual no hay capacitaciones programadas con el fin de hacer seguimiento al indicador. </t>
  </si>
  <si>
    <t>FORMULA DEL INDICADOR</t>
  </si>
  <si>
    <t xml:space="preserve">Subcomponente: </t>
  </si>
  <si>
    <t>Publicar la información requerida en la sección de transparencia y acceso a la información publica de la pagina web institucional.</t>
  </si>
  <si>
    <t>ACTIVIDADES</t>
  </si>
  <si>
    <t>Informe de ITA reportado</t>
  </si>
  <si>
    <t>RESPONSABLE</t>
  </si>
  <si>
    <t>SIAU, Comunicaciones</t>
  </si>
  <si>
    <t xml:space="preserve">Índice de transparencia y acceso a la información </t>
  </si>
  <si>
    <t xml:space="preserve"> Índice de transparencia y acceso a la información reflejado en la sección estadística de la página web institucional</t>
  </si>
  <si>
    <t>Reportar el informe de índice de transparencia y acceso a la información ITA de la Procuraduría General de la Nación.</t>
  </si>
  <si>
    <t>Reporte realizado dentro de los términos establecidos</t>
  </si>
  <si>
    <t>Cumplida=1
No cumplida=0</t>
  </si>
  <si>
    <t>% Cumplimiento</t>
  </si>
  <si>
    <t>Programadas</t>
  </si>
  <si>
    <t>Indicador de eficacia</t>
  </si>
  <si>
    <t>Cumplidas</t>
  </si>
  <si>
    <t xml:space="preserve">Resultados generales por componente </t>
  </si>
  <si>
    <t>5.Transparencia</t>
  </si>
  <si>
    <t>6.Iniciativas Adicionales</t>
  </si>
  <si>
    <t xml:space="preserve">Componente </t>
  </si>
  <si>
    <t xml:space="preserve">AVANCE </t>
  </si>
  <si>
    <t>SEGUIMIENTO</t>
  </si>
  <si>
    <t>No. de actividades realizadas / No. de actividades programadas *100</t>
  </si>
  <si>
    <t>RESULTADO AVANCE</t>
  </si>
  <si>
    <t>AVANCE</t>
  </si>
  <si>
    <t>PROGRAMA DE TRANSPARENCIA Y ÉTICA PÚBLICA  (PTEP)</t>
  </si>
  <si>
    <t>Cumpliento general PTEP</t>
  </si>
  <si>
    <t>Identificación del riesgo</t>
  </si>
  <si>
    <t>Análisis del riesgo inherente</t>
  </si>
  <si>
    <t>Evaluación del riesgo - Valoración de los controles</t>
  </si>
  <si>
    <t>Evaluación del riesgo - Nivel del riesgo residual</t>
  </si>
  <si>
    <t>Plan de Acción</t>
  </si>
  <si>
    <t xml:space="preserve">Referencia </t>
  </si>
  <si>
    <t>Impacto</t>
  </si>
  <si>
    <t>Causa Inmediata</t>
  </si>
  <si>
    <t>Causa Raíz</t>
  </si>
  <si>
    <t>Descripción del Riesgo</t>
  </si>
  <si>
    <t>Clasificación del Riesgo</t>
  </si>
  <si>
    <t>Frecuencia con la cual se realiza la actividad</t>
  </si>
  <si>
    <t>Probabilidad Inherente</t>
  </si>
  <si>
    <t>%</t>
  </si>
  <si>
    <t>Criterios de impacto</t>
  </si>
  <si>
    <t>Observación de criterio</t>
  </si>
  <si>
    <t>Impacto 
Inherente</t>
  </si>
  <si>
    <t>Zona de Riesgo Inherente</t>
  </si>
  <si>
    <t>No. Control</t>
  </si>
  <si>
    <t>Descripción del Control</t>
  </si>
  <si>
    <t>Afectación</t>
  </si>
  <si>
    <t>Atributos</t>
  </si>
  <si>
    <t>Probabilidad Residual</t>
  </si>
  <si>
    <t>Probabilidad Residual Final</t>
  </si>
  <si>
    <t>Impacto Residual Final</t>
  </si>
  <si>
    <t>Zona de Riesgo Final</t>
  </si>
  <si>
    <t>Tratamiento</t>
  </si>
  <si>
    <t>Indicador</t>
  </si>
  <si>
    <t>Responsable</t>
  </si>
  <si>
    <t>Tipo</t>
  </si>
  <si>
    <t>Implementación</t>
  </si>
  <si>
    <t>Calificación</t>
  </si>
  <si>
    <t>Documentación</t>
  </si>
  <si>
    <t>Frecuencia</t>
  </si>
  <si>
    <t>Evidencia</t>
  </si>
  <si>
    <t>Económico y Reputacional</t>
  </si>
  <si>
    <t>Desconocimiento de los lineamientos institucionales referentes a la administración de los riesgos de lavado de activos, financiación del terrorismo y ploriferación de armas de destrucción masiva.</t>
  </si>
  <si>
    <t>Usuarios, productos y practicas , organizacionales</t>
  </si>
  <si>
    <t>Preventivo</t>
  </si>
  <si>
    <t>Manual</t>
  </si>
  <si>
    <t>Documentado</t>
  </si>
  <si>
    <t>Continua</t>
  </si>
  <si>
    <t>Con Registro</t>
  </si>
  <si>
    <t>Reducir (mitigar)</t>
  </si>
  <si>
    <t>No. de consultas realizadas  / No. de   consultas programadas *100</t>
  </si>
  <si>
    <t>Oficial de cumplimiento
(Contratación)</t>
  </si>
  <si>
    <t>En curso</t>
  </si>
  <si>
    <r>
      <t xml:space="preserve">Posibilidad de recibir dineros ilicitos </t>
    </r>
    <r>
      <rPr>
        <b/>
        <sz val="11"/>
        <rFont val="Arial Narrow"/>
        <family val="2"/>
      </rPr>
      <t>(LA/FT/FPADM)</t>
    </r>
    <r>
      <rPr>
        <sz val="11"/>
        <rFont val="Arial Narrow"/>
        <family val="2"/>
      </rPr>
      <t xml:space="preserve"> a traves transacciones individuales en efectivo mayores a 5 millones o transacciones  multiples mayores o iguales a 25 millones de pesos </t>
    </r>
  </si>
  <si>
    <t xml:space="preserve">     Entre 100 y 500 SMLMV </t>
  </si>
  <si>
    <t>Las áreas o procesos que reciben pagos en efectivo, correspondientes a pagos por concepto  de prestación de servicios de salud por parte de particulares, deberán identificar transacciones individuales en efectivo que sean mayores a 5 millones o transacciones  multiples mayores o iguales a 25 millones de pesos.</t>
  </si>
  <si>
    <r>
      <rPr>
        <b/>
        <sz val="11"/>
        <color theme="1"/>
        <rFont val="Arial Narrow"/>
        <family val="2"/>
      </rPr>
      <t xml:space="preserve">Reportar </t>
    </r>
    <r>
      <rPr>
        <sz val="11"/>
        <color theme="1"/>
        <rFont val="Arial Narrow"/>
        <family val="2"/>
      </rPr>
      <t xml:space="preserve">al oficial de cumplimiento,  los pagos en efectivo, que realicen particulares por concepto  de pago de prestación de servicios de salud, cuyas  transacciones individuales en efectivo que sean </t>
    </r>
    <r>
      <rPr>
        <b/>
        <sz val="11"/>
        <color theme="1"/>
        <rFont val="Arial Narrow"/>
        <family val="2"/>
      </rPr>
      <t>mayores a 5 millones</t>
    </r>
    <r>
      <rPr>
        <sz val="11"/>
        <color theme="1"/>
        <rFont val="Arial Narrow"/>
        <family val="2"/>
      </rPr>
      <t xml:space="preserve"> o transacciones  </t>
    </r>
    <r>
      <rPr>
        <b/>
        <sz val="11"/>
        <color theme="1"/>
        <rFont val="Arial Narrow"/>
        <family val="2"/>
      </rPr>
      <t>multiples mayores o iguales a 25 millones de pesos .</t>
    </r>
  </si>
  <si>
    <t>No. de reportes realizados / No. de transacciones individuales  en efectivo que sean mayores a 5 millones o transacciones  multiples mayores o iguales a 25 millones de pesos, presentadas *100</t>
  </si>
  <si>
    <t>(Facturación)
(Tesoreria)</t>
  </si>
  <si>
    <t>Falta de verificacióny control a los pagos realizados a proveedores y contratistas.</t>
  </si>
  <si>
    <r>
      <t xml:space="preserve">Posibilidad de que proveedores o contratistas que  soliciten pagos en efectivo,  mayores a 5 millones o pagos  multiples mayores o iguales a 25 millones de pesos, esten relacionados con actividades de </t>
    </r>
    <r>
      <rPr>
        <b/>
        <sz val="11"/>
        <rFont val="Arial Narrow"/>
        <family val="2"/>
      </rPr>
      <t xml:space="preserve">(LA/FT/FPADM), </t>
    </r>
  </si>
  <si>
    <r>
      <t xml:space="preserve">Las áreas encargadas de </t>
    </r>
    <r>
      <rPr>
        <b/>
        <sz val="11"/>
        <color theme="1"/>
        <rFont val="Arial Narrow"/>
        <family val="2"/>
      </rPr>
      <t>autorizar, revisar y realizar los pago</t>
    </r>
    <r>
      <rPr>
        <sz val="11"/>
        <color theme="1"/>
        <rFont val="Arial Narrow"/>
        <family val="2"/>
      </rPr>
      <t xml:space="preserve"> a contratistas y proveedores, deberán identificar si estos, solicitan pagos en efectivo cuyas transacciones individuales sean mayores a 5 millones o que las transacciones  multiples sean mayores o iguales a 25 millones de pesos.</t>
    </r>
  </si>
  <si>
    <r>
      <rPr>
        <b/>
        <sz val="11"/>
        <color theme="1"/>
        <rFont val="Arial Narrow"/>
        <family val="2"/>
      </rPr>
      <t>Reportar</t>
    </r>
    <r>
      <rPr>
        <sz val="11"/>
        <color theme="1"/>
        <rFont val="Arial Narrow"/>
        <family val="2"/>
      </rPr>
      <t xml:space="preserve"> al oficial de cumplimiento,  los pagos realizados a contratistas y proveedores, cuyas  transacciones individuales en efectivo que sean </t>
    </r>
    <r>
      <rPr>
        <b/>
        <sz val="11"/>
        <color theme="1"/>
        <rFont val="Arial Narrow"/>
        <family val="2"/>
      </rPr>
      <t>mayores a 5 millones</t>
    </r>
    <r>
      <rPr>
        <sz val="11"/>
        <color theme="1"/>
        <rFont val="Arial Narrow"/>
        <family val="2"/>
      </rPr>
      <t xml:space="preserve"> o transacciones multiples </t>
    </r>
    <r>
      <rPr>
        <b/>
        <sz val="11"/>
        <color theme="1"/>
        <rFont val="Arial Narrow"/>
        <family val="2"/>
      </rPr>
      <t>mayores o iguales a 25 millones de pesos .</t>
    </r>
  </si>
  <si>
    <t>No. de reportes realizados / No. de transacciones individuales en efectivo que sean mayores a 5 millones o transacciones  multiples mayores o iguales a 25 millones de pesos, presentadas *100</t>
  </si>
  <si>
    <t>(Tesoreria)</t>
  </si>
  <si>
    <t>Talento Humano</t>
  </si>
  <si>
    <t>COMPONENTE 4: CANALES DE DENUNCIA CIUDADANA</t>
  </si>
  <si>
    <r>
      <t xml:space="preserve">Subcomponente: </t>
    </r>
    <r>
      <rPr>
        <sz val="11"/>
        <rFont val="Arial"/>
        <family val="2"/>
      </rPr>
      <t>Canales de denuncia ciudadana</t>
    </r>
  </si>
  <si>
    <t>Mayor</t>
  </si>
  <si>
    <t/>
  </si>
  <si>
    <t>1. Debida diligencia</t>
  </si>
  <si>
    <t>2. Riesgos LAFT</t>
  </si>
  <si>
    <t>3. Prevención riesgos de corrupción</t>
  </si>
  <si>
    <t>4. Canales de denuncia ciudadana</t>
  </si>
  <si>
    <r>
      <rPr>
        <b/>
        <sz val="11"/>
        <color theme="1"/>
        <rFont val="Arial"/>
        <family val="2"/>
      </rPr>
      <t>Subcomponente:</t>
    </r>
    <r>
      <rPr>
        <sz val="11"/>
        <color theme="1"/>
        <rFont val="Arial"/>
        <family val="2"/>
      </rPr>
      <t xml:space="preserve"> Medidas de la debida diligencia</t>
    </r>
  </si>
  <si>
    <t>Contratación</t>
  </si>
  <si>
    <t xml:space="preserve">Porcentaje de reconocimiento de los proveedores y contratistas </t>
  </si>
  <si>
    <t>Porcentaje de verificación del personal de planta vinculado, proveedores y contratistas en listas restrictivas</t>
  </si>
  <si>
    <t>No. De verificaciones realizadas / No. De total de servidores públicos, proveedores y contratistas vinculados*100</t>
  </si>
  <si>
    <t>COMPONENTE 1: MEDIDAS DE DEBIDA DILIGENCIA</t>
  </si>
  <si>
    <t>Porcentaje de verificación de declaración de bienes y rentas y conflictos de intereses</t>
  </si>
  <si>
    <t>Avance de los controles Cuatrimestre</t>
  </si>
  <si>
    <t>Formulario de denuncia operativo</t>
  </si>
  <si>
    <r>
      <t xml:space="preserve">Subcomponente: </t>
    </r>
    <r>
      <rPr>
        <sz val="11"/>
        <rFont val="Arial"/>
        <family val="2"/>
      </rPr>
      <t>Diálogo de doble vía con la ciudadanía y sus organizaciones.</t>
    </r>
  </si>
  <si>
    <r>
      <t xml:space="preserve">Subcomponente  </t>
    </r>
    <r>
      <rPr>
        <sz val="11"/>
        <rFont val="Arial"/>
        <family val="2"/>
      </rPr>
      <t>(Lineamientos transparencia Activa)</t>
    </r>
  </si>
  <si>
    <r>
      <rPr>
        <b/>
        <sz val="11"/>
        <color theme="1"/>
        <rFont val="Arial"/>
        <family val="2"/>
      </rPr>
      <t xml:space="preserve">Subcomponente: </t>
    </r>
    <r>
      <rPr>
        <sz val="11"/>
        <color theme="1"/>
        <rFont val="Arial"/>
        <family val="2"/>
      </rPr>
      <t>Código de ética y buen gobierno</t>
    </r>
  </si>
  <si>
    <t>Reactivación formulario virtual</t>
  </si>
  <si>
    <t>Diseñar e implementar actividades orientadas en promocionar los canales de denuncia disponibles en la entidad</t>
  </si>
  <si>
    <t xml:space="preserve">Porcentaje de actividades </t>
  </si>
  <si>
    <t xml:space="preserve">Gestión de denuncias ciudadanas </t>
  </si>
  <si>
    <t>No. de denuncias gestionadas / No. de denuncias recibidas *100</t>
  </si>
  <si>
    <t>Gestionar las denuncias recibidas por medio de los canales físicos y canales digitales de la entidad</t>
  </si>
  <si>
    <t>Porcentaje de reconocimiento de los servidores públicos antes de su vinculación con la entidad</t>
  </si>
  <si>
    <t>Realizar validación previa a la contratación y/o vinculacion con la entidad de los servidores públicos, proveedores y contratistas , en las listas restrictivas definidas en el Manual de Administración de los Riesgos de Lavado de Activos y Financiación del Terrorismo</t>
  </si>
  <si>
    <t>Verificar la declaración de bienes y rentas y conflictos de intereses de conformidad con la Ley 2013 de 2019, de cada uno de los servidores públicos y contratistas de la entidad</t>
  </si>
  <si>
    <t>Reactivar el formulario virtual de denuncia ciudadana de la página web institucional</t>
  </si>
  <si>
    <t>SIAU</t>
  </si>
  <si>
    <t>Gestionar las peticiones, quejas, reclamos, sugerencias, denuncias y  solicitudes de información que son realizadas a través de la pagina web institucional.</t>
  </si>
  <si>
    <t xml:space="preserve">Peticiones, quejas, reclamos, sugerencias, denuncias y  solicitudes de información gestionadas. </t>
  </si>
  <si>
    <t>No. De solicitudes gestionadas / No. total de solicitudes recibidas.*100</t>
  </si>
  <si>
    <t>Realizar las reuniones ordinarias del comité de ética y asociación de usuarios, como principales canales de comunicación entre la comunidad y la alta dirección.</t>
  </si>
  <si>
    <t>Reuniones ordinarias de los comités de ética y asociación de usuarios realizadas.</t>
  </si>
  <si>
    <t>No. De reuniones ordinarias realizadas / No. De reuniones ordinarias programadas*100</t>
  </si>
  <si>
    <t>SIAU- Gerencia</t>
  </si>
  <si>
    <r>
      <rPr>
        <b/>
        <sz val="11"/>
        <rFont val="Arial"/>
        <family val="2"/>
      </rPr>
      <t>Subcomponente:</t>
    </r>
    <r>
      <rPr>
        <sz val="11"/>
        <rFont val="Arial"/>
        <family val="2"/>
      </rPr>
      <t xml:space="preserve"> Canales de participación</t>
    </r>
  </si>
  <si>
    <t>E.S.E. HOSPITAL DEPARTAMENTAL UNIVERSITARIO DEL QUINDÍO SAN JUAN DE DIOS</t>
  </si>
  <si>
    <t>No. De servidores públicos con formulario de reconocimiento SARLFAT diligenciado / No. De total de servidores públicos vinculados en la entidad.*100</t>
  </si>
  <si>
    <t>Enero de 2025</t>
  </si>
  <si>
    <t>Diciembre de 2025</t>
  </si>
  <si>
    <t>Realizar reconocimiento de los proveedores y contratistas de la entidad por medio del formato SARLAFT, como requisito previo a la celebración del contrato</t>
  </si>
  <si>
    <t>No. De proveedores y contratistas con formulario de reconocimiento SARLAFT diligenciado / No. De total de proveedores y contratistas vinculados en la entidad.*100</t>
  </si>
  <si>
    <t>E.S.E. HOSPITAL DEPARTAMENTAL UNIVERSITARIO DEL QUINDÍO SAN JUAN DE DIOS
MAPA DE RIESGOS DE CORRUPCIÓN 2019</t>
  </si>
  <si>
    <t>SIAU- Subgerencia Asistencial</t>
  </si>
  <si>
    <t>Mayor o igual al 73%</t>
  </si>
  <si>
    <t>Gestión de la información</t>
  </si>
  <si>
    <t>PROGRAMA DE TRANSPARENCIA Y ÉTICA PÚBLICA (PTEP)</t>
  </si>
  <si>
    <t>Implementar- Ia Guia de Gestión del Riesgo de la Entidad de acuerdo con
los lineamientos normativos</t>
  </si>
  <si>
    <t xml:space="preserve">Revisar, actualizar y consolidar Ia identificación de los riesgos de corrupcion con las areas priorizadas y reportar en Ia plataforma SIGIR V2 conforme a Ia metodologia PL-PG-01 GUIA DE ADMINISTRACION DEL RIESGO </t>
  </si>
  <si>
    <t>Publicar el mapa de riesgos de corrupción en la pagina WEB</t>
  </si>
  <si>
    <r>
      <t xml:space="preserve">Subcomponente: </t>
    </r>
    <r>
      <rPr>
        <sz val="11"/>
        <rFont val="Arial"/>
        <family val="2"/>
      </rPr>
      <t>Politica
administracion riesgos corrupción</t>
    </r>
  </si>
  <si>
    <r>
      <t xml:space="preserve">Subcomponente: </t>
    </r>
    <r>
      <rPr>
        <sz val="11"/>
        <rFont val="Arial"/>
        <family val="2"/>
      </rPr>
      <t>Construcción
del      mapa      de riesgos              de corrupción</t>
    </r>
  </si>
  <si>
    <r>
      <t xml:space="preserve">Subcomponente: </t>
    </r>
    <r>
      <rPr>
        <sz val="11"/>
        <rFont val="Arial"/>
        <family val="2"/>
      </rPr>
      <t>Consulta y Divulgación</t>
    </r>
  </si>
  <si>
    <t xml:space="preserve">Establecer los Planes de Mejoramiento del MIPG  de la E.S.E. Hospital Departamental Universitario San Juan de </t>
  </si>
  <si>
    <t>No. De planes elaborados / No. De planes priorizados*100</t>
  </si>
  <si>
    <t xml:space="preserve">Dirección Administrativa Gestión de Planeación y Calidad </t>
  </si>
  <si>
    <t>Enero 2025</t>
  </si>
  <si>
    <t>Diciembre 2025</t>
  </si>
  <si>
    <t>COMPONENTE 3: PREVENCIÓN ACTOS DE CORRUPCIÓN</t>
  </si>
  <si>
    <t>Identificación  de  los  líderes  de  la
rendición de cuentas en la entidad</t>
  </si>
  <si>
    <t>Conformación del equipo líder del proceso de rendición de cuentas</t>
  </si>
  <si>
    <t>Area responsable de liderar la rendición de cuentas</t>
  </si>
  <si>
    <t>Elaboración de Autodiagnóstico de Rendición de la Cuenta – Modelo Integrado de Planeación y Gestión (MIPG)</t>
  </si>
  <si>
    <t>Autodiagnóstico de Rendición de la Cuenta diligenciado</t>
  </si>
  <si>
    <t>Dirección de Gestión de Planeación y Calidad</t>
  </si>
  <si>
    <t>Diseño   de   la   estrategia   de   la
Rendición de Cuentas</t>
  </si>
  <si>
    <t xml:space="preserve">Planeación de las estrategias definidas en la rendición de la cuenta  </t>
  </si>
  <si>
    <t>Realizar  rendiciôn  de  cuentas  a  la
ciudadania.</t>
  </si>
  <si>
    <t>Seguimiento     y    evaluación     de
Rendición de la Cuenta</t>
  </si>
  <si>
    <t>Informe y soportes de las actividades llevadas a cabo para la rendición de la cuenta.</t>
  </si>
  <si>
    <t>Gerencia y Comunicaciones</t>
  </si>
  <si>
    <t>Control Interno</t>
  </si>
  <si>
    <t xml:space="preserve">Informe De Seguimiento Y El Control A La Implementación Y A Los Avances De Las Actividades De Rendición De Cuentas Consignadas En El Programa de Transparencia y Etica Pública </t>
  </si>
  <si>
    <t>No. De seguimientos realizados / No. total de seguimientos programados.*100</t>
  </si>
  <si>
    <t>29/02/2025</t>
  </si>
  <si>
    <t xml:space="preserve">Documento estrategia de rendición de cuentas </t>
  </si>
  <si>
    <t>Informe Rendición de cuentas realizada</t>
  </si>
  <si>
    <t>Documento conformación equipo rendición de cuentas</t>
  </si>
  <si>
    <t>Posibilidad de perdida económica por sanción debido al no reporte de las operaciones sospechosas o ausencia de operación sospechosas mensuales ante la UIAF</t>
  </si>
  <si>
    <t>Falta de control en el reporte de información mensial ante la Unidad de información  y análisis financiero</t>
  </si>
  <si>
    <t>El oficial de cumplimiento deberá realizar el reporte mensual de operaciones sospechosas o ausencia de operación sospechosas mensuales ante la UIAF</t>
  </si>
  <si>
    <r>
      <rPr>
        <b/>
        <sz val="11"/>
        <color theme="1"/>
        <rFont val="Arial Narrow"/>
        <family val="2"/>
      </rPr>
      <t>Reportar mensualmente  las</t>
    </r>
    <r>
      <rPr>
        <sz val="11"/>
        <color theme="1"/>
        <rFont val="Arial Narrow"/>
        <family val="2"/>
      </rPr>
      <t xml:space="preserve"> operaciones sospechosas o ausencia de operación sospechosas mensuales ante la UIAF en el sistema SIREL.</t>
    </r>
  </si>
  <si>
    <t>Socializar al interior de Ia entidad el mapa de riesgos de corrupción a todos los procesos.</t>
  </si>
  <si>
    <t>Porcentaje de socialización del Mapa de riesgos de corrupción socializado</t>
  </si>
  <si>
    <t>Porcentaje de cumplimiento de las actividades de gestión de los riesgos de corrupción</t>
  </si>
  <si>
    <t>Porcentaje de cumplimiento de las actividades de implementación de la Guia de Gestión del Riesgo</t>
  </si>
  <si>
    <t xml:space="preserve">Mapa de riesgos de corrupción publicado </t>
  </si>
  <si>
    <t>Líderes de cada proceso
Planeación
Jefe de la Oficina de control interno</t>
  </si>
  <si>
    <t xml:space="preserve">
Planeación
Gestión de la información
</t>
  </si>
  <si>
    <t xml:space="preserve">No. de socializaciones realizadas / No. de socializaciones programadas (1) *100 </t>
  </si>
  <si>
    <t xml:space="preserve">Publicación del Mapa de riesgos de corrupción </t>
  </si>
  <si>
    <t>Realizar reconocimiento de los servidores públicos por medio del formato SARLAFT antes de que se realice su nombramiento y  vinculación en la entidad</t>
  </si>
  <si>
    <t>Falta de verificación y control  de los pagos realizados por particulares referentes a la prestación de servicios de salud</t>
  </si>
  <si>
    <t>Gestión de la información
Todos los procesos</t>
  </si>
  <si>
    <t>Gestión de la información
SIAU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</si>
</sst>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2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9" fontId="1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0" fillId="0" borderId="0" xfId="0" applyBorder="1"/>
    <xf numFmtId="0" fontId="12" fillId="4" borderId="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" fontId="8" fillId="0" borderId="7" xfId="0" applyNumberFormat="1" applyFont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25" fillId="5" borderId="2" xfId="0" applyFont="1" applyFill="1" applyBorder="1" applyAlignment="1">
      <alignment horizontal="left"/>
    </xf>
    <xf numFmtId="9" fontId="18" fillId="0" borderId="2" xfId="1" applyFont="1" applyBorder="1" applyAlignment="1">
      <alignment horizontal="center" vertical="center"/>
    </xf>
    <xf numFmtId="1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9" fontId="0" fillId="0" borderId="0" xfId="1" applyNumberFormat="1" applyFont="1"/>
    <xf numFmtId="9" fontId="21" fillId="0" borderId="2" xfId="1" applyFont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left" vertical="center" wrapText="1"/>
    </xf>
    <xf numFmtId="9" fontId="15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8" fillId="0" borderId="0" xfId="0" applyFont="1"/>
    <xf numFmtId="0" fontId="28" fillId="4" borderId="0" xfId="0" applyFont="1" applyFill="1"/>
    <xf numFmtId="0" fontId="28" fillId="0" borderId="0" xfId="0" applyFont="1" applyFill="1"/>
    <xf numFmtId="0" fontId="30" fillId="4" borderId="0" xfId="0" applyFont="1" applyFill="1" applyAlignment="1">
      <alignment horizontal="center" vertical="center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 applyProtection="1">
      <alignment horizontal="center" vertical="center" wrapText="1"/>
      <protection hidden="1"/>
    </xf>
    <xf numFmtId="9" fontId="28" fillId="0" borderId="2" xfId="0" applyNumberFormat="1" applyFont="1" applyBorder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0" fillId="0" borderId="24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justify" vertical="center" wrapText="1"/>
      <protection locked="0"/>
    </xf>
    <xf numFmtId="0" fontId="28" fillId="0" borderId="2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center" vertical="center" textRotation="90"/>
      <protection locked="0"/>
    </xf>
    <xf numFmtId="9" fontId="28" fillId="0" borderId="2" xfId="0" applyNumberFormat="1" applyFont="1" applyBorder="1" applyAlignment="1" applyProtection="1">
      <alignment horizontal="center" vertical="center"/>
      <protection hidden="1"/>
    </xf>
    <xf numFmtId="0" fontId="30" fillId="0" borderId="24" xfId="0" applyFont="1" applyFill="1" applyBorder="1" applyAlignment="1" applyProtection="1">
      <alignment horizontal="center" vertical="center" textRotation="90" wrapText="1"/>
      <protection hidden="1"/>
    </xf>
    <xf numFmtId="9" fontId="28" fillId="0" borderId="24" xfId="0" applyNumberFormat="1" applyFont="1" applyBorder="1" applyAlignment="1" applyProtection="1">
      <alignment horizontal="center" vertical="center"/>
      <protection hidden="1"/>
    </xf>
    <xf numFmtId="0" fontId="30" fillId="0" borderId="24" xfId="0" applyFont="1" applyBorder="1" applyAlignment="1" applyProtection="1">
      <alignment horizontal="center" vertical="center" textRotation="90"/>
      <protection hidden="1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/>
    </xf>
    <xf numFmtId="0" fontId="31" fillId="0" borderId="2" xfId="0" applyFont="1" applyBorder="1" applyAlignment="1" applyProtection="1">
      <alignment horizontal="center" vertical="center" wrapText="1"/>
      <protection locked="0"/>
    </xf>
    <xf numFmtId="9" fontId="28" fillId="0" borderId="2" xfId="0" applyNumberFormat="1" applyFont="1" applyBorder="1" applyAlignment="1" applyProtection="1">
      <alignment horizontal="center" vertical="center" wrapText="1"/>
      <protection locked="0"/>
    </xf>
    <xf numFmtId="9" fontId="28" fillId="0" borderId="2" xfId="0" applyNumberFormat="1" applyFont="1" applyBorder="1" applyAlignment="1" applyProtection="1">
      <alignment horizontal="center" vertical="top" wrapText="1"/>
      <protection hidden="1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center" vertical="center" textRotation="90"/>
      <protection locked="0"/>
    </xf>
    <xf numFmtId="164" fontId="28" fillId="0" borderId="2" xfId="1" applyNumberFormat="1" applyFont="1" applyBorder="1" applyAlignment="1">
      <alignment horizontal="center" vertical="top"/>
    </xf>
    <xf numFmtId="0" fontId="30" fillId="0" borderId="2" xfId="0" applyFont="1" applyFill="1" applyBorder="1" applyAlignment="1" applyProtection="1">
      <alignment horizontal="center" vertical="center" textRotation="90" wrapText="1"/>
      <protection hidden="1"/>
    </xf>
    <xf numFmtId="0" fontId="30" fillId="0" borderId="2" xfId="0" applyFont="1" applyBorder="1" applyAlignment="1" applyProtection="1">
      <alignment horizontal="center" vertical="center" textRotation="90"/>
      <protection hidden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top" textRotation="90"/>
      <protection locked="0"/>
    </xf>
    <xf numFmtId="0" fontId="28" fillId="0" borderId="2" xfId="0" applyFont="1" applyBorder="1" applyAlignment="1" applyProtection="1">
      <alignment horizontal="center" vertical="top" wrapText="1"/>
      <protection locked="0"/>
    </xf>
    <xf numFmtId="0" fontId="28" fillId="0" borderId="2" xfId="0" applyFont="1" applyBorder="1" applyAlignment="1" applyProtection="1">
      <alignment horizontal="center" vertical="top"/>
      <protection locked="0"/>
    </xf>
    <xf numFmtId="0" fontId="30" fillId="0" borderId="25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hidden="1"/>
    </xf>
    <xf numFmtId="164" fontId="28" fillId="0" borderId="24" xfId="1" applyNumberFormat="1" applyFont="1" applyBorder="1" applyAlignment="1">
      <alignment horizontal="center" vertical="top"/>
    </xf>
    <xf numFmtId="0" fontId="28" fillId="0" borderId="24" xfId="0" applyFont="1" applyBorder="1" applyAlignment="1" applyProtection="1">
      <alignment horizontal="center" vertical="top" textRotation="90"/>
      <protection locked="0"/>
    </xf>
    <xf numFmtId="0" fontId="28" fillId="0" borderId="24" xfId="0" applyFont="1" applyBorder="1" applyAlignment="1" applyProtection="1">
      <alignment horizontal="center" vertical="top" wrapText="1"/>
      <protection locked="0"/>
    </xf>
    <xf numFmtId="0" fontId="28" fillId="0" borderId="24" xfId="0" applyFont="1" applyBorder="1" applyAlignment="1" applyProtection="1">
      <alignment horizontal="center" vertical="top"/>
      <protection locked="0"/>
    </xf>
    <xf numFmtId="0" fontId="30" fillId="0" borderId="2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justify" vertical="top"/>
      <protection locked="0"/>
    </xf>
    <xf numFmtId="0" fontId="28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left" vertical="center" wrapText="1"/>
    </xf>
    <xf numFmtId="0" fontId="22" fillId="3" borderId="29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>
      <alignment horizontal="center" vertical="center"/>
    </xf>
    <xf numFmtId="17" fontId="8" fillId="0" borderId="0" xfId="0" applyNumberFormat="1" applyFont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 applyProtection="1">
      <alignment horizontal="center" vertical="center" wrapText="1"/>
      <protection hidden="1"/>
    </xf>
    <xf numFmtId="9" fontId="28" fillId="0" borderId="2" xfId="0" applyNumberFormat="1" applyFont="1" applyBorder="1" applyAlignment="1" applyProtection="1">
      <alignment horizontal="center" vertical="center" wrapText="1"/>
      <protection hidden="1"/>
    </xf>
    <xf numFmtId="9" fontId="28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9" fontId="37" fillId="7" borderId="3" xfId="0" applyNumberFormat="1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35" fillId="7" borderId="30" xfId="0" applyFont="1" applyFill="1" applyBorder="1" applyAlignment="1">
      <alignment horizontal="center" vertical="center" textRotation="90"/>
    </xf>
    <xf numFmtId="0" fontId="30" fillId="0" borderId="0" xfId="0" applyFont="1" applyFill="1" applyAlignment="1">
      <alignment horizontal="center" vertical="center"/>
    </xf>
    <xf numFmtId="0" fontId="30" fillId="8" borderId="2" xfId="0" applyFont="1" applyFill="1" applyBorder="1" applyAlignment="1" applyProtection="1">
      <alignment horizontal="center" vertical="center"/>
      <protection hidden="1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 wrapText="1"/>
    </xf>
    <xf numFmtId="0" fontId="33" fillId="7" borderId="29" xfId="0" applyFont="1" applyFill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0" fillId="0" borderId="29" xfId="0" applyFont="1" applyFill="1" applyBorder="1" applyAlignment="1" applyProtection="1">
      <alignment horizontal="center" vertical="center" wrapText="1"/>
      <protection hidden="1"/>
    </xf>
    <xf numFmtId="9" fontId="28" fillId="0" borderId="29" xfId="0" applyNumberFormat="1" applyFont="1" applyBorder="1" applyAlignment="1" applyProtection="1">
      <alignment horizontal="center" vertical="center" wrapText="1"/>
      <protection hidden="1"/>
    </xf>
    <xf numFmtId="9" fontId="28" fillId="0" borderId="29" xfId="0" applyNumberFormat="1" applyFont="1" applyBorder="1" applyAlignment="1" applyProtection="1">
      <alignment horizontal="center" vertical="center" wrapText="1"/>
      <protection locked="0"/>
    </xf>
    <xf numFmtId="0" fontId="30" fillId="8" borderId="29" xfId="0" applyFont="1" applyFill="1" applyBorder="1" applyAlignment="1" applyProtection="1">
      <alignment horizontal="center" vertical="center"/>
      <protection hidden="1"/>
    </xf>
    <xf numFmtId="0" fontId="30" fillId="0" borderId="31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center" vertical="center" textRotation="90"/>
      <protection locked="0"/>
    </xf>
    <xf numFmtId="9" fontId="28" fillId="0" borderId="29" xfId="0" applyNumberFormat="1" applyFont="1" applyBorder="1" applyAlignment="1" applyProtection="1">
      <alignment horizontal="center" vertical="center"/>
      <protection hidden="1"/>
    </xf>
    <xf numFmtId="164" fontId="28" fillId="0" borderId="29" xfId="1" applyNumberFormat="1" applyFont="1" applyBorder="1" applyAlignment="1">
      <alignment horizontal="center" vertical="top"/>
    </xf>
    <xf numFmtId="0" fontId="30" fillId="0" borderId="29" xfId="0" applyFont="1" applyFill="1" applyBorder="1" applyAlignment="1" applyProtection="1">
      <alignment horizontal="center" vertical="center" textRotation="90" wrapText="1"/>
      <protection hidden="1"/>
    </xf>
    <xf numFmtId="0" fontId="30" fillId="0" borderId="29" xfId="0" applyFont="1" applyBorder="1" applyAlignment="1" applyProtection="1">
      <alignment horizontal="center" vertical="center" textRotation="90"/>
      <protection hidden="1"/>
    </xf>
    <xf numFmtId="0" fontId="28" fillId="0" borderId="29" xfId="0" applyFont="1" applyBorder="1" applyAlignment="1" applyProtection="1">
      <alignment horizontal="left" vertical="top" wrapText="1"/>
      <protection locked="0"/>
    </xf>
    <xf numFmtId="0" fontId="28" fillId="0" borderId="31" xfId="0" applyFont="1" applyFill="1" applyBorder="1" applyAlignment="1" applyProtection="1">
      <alignment horizontal="left" vertical="top" wrapText="1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left" vertical="top" wrapText="1"/>
      <protection locked="0"/>
    </xf>
    <xf numFmtId="164" fontId="28" fillId="0" borderId="2" xfId="1" applyNumberFormat="1" applyFont="1" applyBorder="1" applyAlignment="1">
      <alignment horizontal="center" vertical="center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center"/>
    </xf>
    <xf numFmtId="0" fontId="23" fillId="6" borderId="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24" fillId="0" borderId="8" xfId="1" applyFont="1" applyBorder="1" applyAlignment="1">
      <alignment horizontal="center" vertical="center"/>
    </xf>
    <xf numFmtId="9" fontId="24" fillId="0" borderId="19" xfId="1" applyFont="1" applyBorder="1" applyAlignment="1">
      <alignment horizontal="center" vertical="center"/>
    </xf>
    <xf numFmtId="9" fontId="24" fillId="0" borderId="3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 applyProtection="1">
      <alignment horizontal="center" vertical="center" wrapText="1"/>
      <protection hidden="1"/>
    </xf>
    <xf numFmtId="0" fontId="30" fillId="0" borderId="2" xfId="0" applyFont="1" applyFill="1" applyBorder="1" applyAlignment="1" applyProtection="1">
      <alignment horizontal="center" vertical="center" wrapText="1"/>
      <protection hidden="1"/>
    </xf>
    <xf numFmtId="9" fontId="28" fillId="0" borderId="24" xfId="0" applyNumberFormat="1" applyFont="1" applyBorder="1" applyAlignment="1" applyProtection="1">
      <alignment horizontal="center" vertical="center" wrapText="1"/>
      <protection hidden="1"/>
    </xf>
    <xf numFmtId="9" fontId="28" fillId="0" borderId="2" xfId="0" applyNumberFormat="1" applyFont="1" applyBorder="1" applyAlignment="1" applyProtection="1">
      <alignment horizontal="center" vertical="center" wrapText="1"/>
      <protection hidden="1"/>
    </xf>
    <xf numFmtId="0" fontId="30" fillId="0" borderId="24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5" fillId="7" borderId="30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5" fillId="7" borderId="30" xfId="0" applyFont="1" applyFill="1" applyBorder="1" applyAlignment="1">
      <alignment horizontal="center" vertical="center" textRotation="90" wrapText="1"/>
    </xf>
    <xf numFmtId="9" fontId="28" fillId="0" borderId="24" xfId="0" applyNumberFormat="1" applyFont="1" applyBorder="1" applyAlignment="1" applyProtection="1">
      <alignment horizontal="center" vertical="center" wrapText="1"/>
      <protection locked="0"/>
    </xf>
    <xf numFmtId="9" fontId="28" fillId="0" borderId="2" xfId="0" applyNumberFormat="1" applyFont="1" applyBorder="1" applyAlignment="1" applyProtection="1">
      <alignment horizontal="center" vertical="center" wrapText="1"/>
      <protection locked="0"/>
    </xf>
    <xf numFmtId="9" fontId="28" fillId="0" borderId="24" xfId="0" applyNumberFormat="1" applyFont="1" applyBorder="1" applyAlignment="1" applyProtection="1">
      <alignment horizontal="center" vertical="top" wrapText="1"/>
      <protection hidden="1"/>
    </xf>
    <xf numFmtId="9" fontId="28" fillId="0" borderId="2" xfId="0" applyNumberFormat="1" applyFont="1" applyBorder="1" applyAlignment="1" applyProtection="1">
      <alignment horizontal="center" vertical="top" wrapText="1"/>
      <protection hidden="1"/>
    </xf>
    <xf numFmtId="0" fontId="35" fillId="7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9" fontId="32" fillId="0" borderId="25" xfId="1" applyFont="1" applyBorder="1" applyAlignment="1" applyProtection="1">
      <alignment horizontal="center" wrapText="1"/>
      <protection locked="0"/>
    </xf>
    <xf numFmtId="9" fontId="32" fillId="0" borderId="15" xfId="1" applyFont="1" applyBorder="1" applyAlignment="1" applyProtection="1">
      <alignment horizont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35" fillId="7" borderId="0" xfId="0" applyFont="1" applyFill="1" applyBorder="1" applyAlignment="1">
      <alignment horizontal="center" vertical="center"/>
    </xf>
    <xf numFmtId="0" fontId="36" fillId="7" borderId="30" xfId="0" applyFont="1" applyFill="1" applyBorder="1" applyAlignment="1">
      <alignment horizontal="center" vertical="center" textRotation="90"/>
    </xf>
    <xf numFmtId="0" fontId="36" fillId="7" borderId="32" xfId="0" applyFont="1" applyFill="1" applyBorder="1" applyAlignment="1">
      <alignment horizontal="center" vertical="center" textRotation="90"/>
    </xf>
    <xf numFmtId="0" fontId="37" fillId="7" borderId="20" xfId="0" applyFont="1" applyFill="1" applyBorder="1" applyAlignment="1">
      <alignment horizontal="center" vertical="center" wrapText="1"/>
    </xf>
    <xf numFmtId="9" fontId="27" fillId="0" borderId="8" xfId="1" applyFont="1" applyBorder="1" applyAlignment="1">
      <alignment horizontal="center" vertical="center"/>
    </xf>
    <xf numFmtId="9" fontId="27" fillId="0" borderId="19" xfId="1" applyFont="1" applyBorder="1" applyAlignment="1">
      <alignment horizontal="center" vertical="center"/>
    </xf>
    <xf numFmtId="9" fontId="27" fillId="0" borderId="3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9" fillId="6" borderId="16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158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 Riesgos LAFT.'!A1"/><Relationship Id="rId3" Type="http://schemas.openxmlformats.org/officeDocument/2006/relationships/hyperlink" Target="#'4.Canales de Denuncia Ciudadana'!A1"/><Relationship Id="rId7" Type="http://schemas.openxmlformats.org/officeDocument/2006/relationships/hyperlink" Target="#'1. Debida diligencia'!A1"/><Relationship Id="rId2" Type="http://schemas.openxmlformats.org/officeDocument/2006/relationships/hyperlink" Target="#'3.Prevenci&#243;n Actos Corrupci&#243;n'!A1"/><Relationship Id="rId1" Type="http://schemas.openxmlformats.org/officeDocument/2006/relationships/hyperlink" Target="#'3.Prevenci&#243;n actos corrupci&#243;n.'!A1"/><Relationship Id="rId6" Type="http://schemas.openxmlformats.org/officeDocument/2006/relationships/hyperlink" Target="#'6.Iniciativas Adicionales'!A1"/><Relationship Id="rId5" Type="http://schemas.openxmlformats.org/officeDocument/2006/relationships/hyperlink" Target="#'5.Transparencia'!A1"/><Relationship Id="rId10" Type="http://schemas.openxmlformats.org/officeDocument/2006/relationships/image" Target="../media/image2.png"/><Relationship Id="rId4" Type="http://schemas.openxmlformats.org/officeDocument/2006/relationships/hyperlink" Target="#'4.Canales de denuncia ciudadana'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616391</xdr:colOff>
      <xdr:row>0</xdr:row>
      <xdr:rowOff>183648</xdr:rowOff>
    </xdr:from>
    <xdr:ext cx="9251510" cy="530658"/>
    <xdr:sp macro="" textlink="">
      <xdr:nvSpPr>
        <xdr:cNvPr id="5" name="Rectángulo 4"/>
        <xdr:cNvSpPr/>
      </xdr:nvSpPr>
      <xdr:spPr>
        <a:xfrm>
          <a:off x="616391" y="183648"/>
          <a:ext cx="925151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PROGRAMA DE TRANSPARENCIA Y ÉTICA PÚBLICA  (PTEP)</a:t>
          </a:r>
        </a:p>
      </xdr:txBody>
    </xdr:sp>
    <xdr:clientData/>
  </xdr:oneCellAnchor>
  <xdr:twoCellAnchor>
    <xdr:from>
      <xdr:col>6</xdr:col>
      <xdr:colOff>209550</xdr:colOff>
      <xdr:row>10</xdr:row>
      <xdr:rowOff>117090</xdr:rowOff>
    </xdr:from>
    <xdr:to>
      <xdr:col>10</xdr:col>
      <xdr:colOff>661987</xdr:colOff>
      <xdr:row>12</xdr:row>
      <xdr:rowOff>90330</xdr:rowOff>
    </xdr:to>
    <xdr:grpSp>
      <xdr:nvGrpSpPr>
        <xdr:cNvPr id="26" name="Grupo 25"/>
        <xdr:cNvGrpSpPr/>
      </xdr:nvGrpSpPr>
      <xdr:grpSpPr>
        <a:xfrm>
          <a:off x="4781550" y="2022090"/>
          <a:ext cx="3500437" cy="354240"/>
          <a:chOff x="250031" y="121448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36" name="Rectángulo redondeado 35">
            <a:hlinkClick xmlns:r="http://schemas.openxmlformats.org/officeDocument/2006/relationships" r:id="rId1"/>
          </xdr:cNvPr>
          <xdr:cNvSpPr/>
        </xdr:nvSpPr>
        <xdr:spPr>
          <a:xfrm>
            <a:off x="250031" y="121448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7" name="Rectángulo 36">
            <a:hlinkClick xmlns:r="http://schemas.openxmlformats.org/officeDocument/2006/relationships" r:id="rId2"/>
          </xdr:cNvPr>
          <xdr:cNvSpPr/>
        </xdr:nvSpPr>
        <xdr:spPr>
          <a:xfrm>
            <a:off x="267324" y="123177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3. Prevención actos de corrupción</a:t>
            </a:r>
          </a:p>
        </xdr:txBody>
      </xdr:sp>
    </xdr:grpSp>
    <xdr:clientData/>
  </xdr:twoCellAnchor>
  <xdr:twoCellAnchor>
    <xdr:from>
      <xdr:col>6</xdr:col>
      <xdr:colOff>209550</xdr:colOff>
      <xdr:row>13</xdr:row>
      <xdr:rowOff>89910</xdr:rowOff>
    </xdr:from>
    <xdr:to>
      <xdr:col>10</xdr:col>
      <xdr:colOff>661987</xdr:colOff>
      <xdr:row>15</xdr:row>
      <xdr:rowOff>63150</xdr:rowOff>
    </xdr:to>
    <xdr:grpSp>
      <xdr:nvGrpSpPr>
        <xdr:cNvPr id="27" name="Grupo 26">
          <a:hlinkClick xmlns:r="http://schemas.openxmlformats.org/officeDocument/2006/relationships" r:id="rId3"/>
        </xdr:cNvPr>
        <xdr:cNvGrpSpPr/>
      </xdr:nvGrpSpPr>
      <xdr:grpSpPr>
        <a:xfrm>
          <a:off x="4781550" y="2566410"/>
          <a:ext cx="3500437" cy="354240"/>
          <a:chOff x="250031" y="175880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34" name="Rectángulo redondeado 33">
            <a:hlinkClick xmlns:r="http://schemas.openxmlformats.org/officeDocument/2006/relationships" r:id="rId4"/>
          </xdr:cNvPr>
          <xdr:cNvSpPr/>
        </xdr:nvSpPr>
        <xdr:spPr>
          <a:xfrm>
            <a:off x="250031" y="175880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5" name="Rectángulo 34"/>
          <xdr:cNvSpPr/>
        </xdr:nvSpPr>
        <xdr:spPr>
          <a:xfrm>
            <a:off x="267324" y="177609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4. Canales de denuncia</a:t>
            </a:r>
          </a:p>
        </xdr:txBody>
      </xdr:sp>
    </xdr:grpSp>
    <xdr:clientData/>
  </xdr:twoCellAnchor>
  <xdr:twoCellAnchor>
    <xdr:from>
      <xdr:col>6</xdr:col>
      <xdr:colOff>209550</xdr:colOff>
      <xdr:row>16</xdr:row>
      <xdr:rowOff>62730</xdr:rowOff>
    </xdr:from>
    <xdr:to>
      <xdr:col>10</xdr:col>
      <xdr:colOff>661987</xdr:colOff>
      <xdr:row>18</xdr:row>
      <xdr:rowOff>35970</xdr:rowOff>
    </xdr:to>
    <xdr:grpSp>
      <xdr:nvGrpSpPr>
        <xdr:cNvPr id="28" name="Grupo 27"/>
        <xdr:cNvGrpSpPr/>
      </xdr:nvGrpSpPr>
      <xdr:grpSpPr>
        <a:xfrm>
          <a:off x="4781550" y="3110730"/>
          <a:ext cx="3500437" cy="354240"/>
          <a:chOff x="250031" y="230312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32" name="Rectángulo redondeado 31">
            <a:hlinkClick xmlns:r="http://schemas.openxmlformats.org/officeDocument/2006/relationships" r:id="rId5"/>
          </xdr:cNvPr>
          <xdr:cNvSpPr/>
        </xdr:nvSpPr>
        <xdr:spPr>
          <a:xfrm>
            <a:off x="250031" y="230312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3" name="Rectángulo 32">
            <a:hlinkClick xmlns:r="http://schemas.openxmlformats.org/officeDocument/2006/relationships" r:id="rId5"/>
          </xdr:cNvPr>
          <xdr:cNvSpPr/>
        </xdr:nvSpPr>
        <xdr:spPr>
          <a:xfrm>
            <a:off x="267324" y="232041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5. Transparencia</a:t>
            </a:r>
          </a:p>
        </xdr:txBody>
      </xdr:sp>
    </xdr:grpSp>
    <xdr:clientData/>
  </xdr:twoCellAnchor>
  <xdr:twoCellAnchor>
    <xdr:from>
      <xdr:col>6</xdr:col>
      <xdr:colOff>209550</xdr:colOff>
      <xdr:row>19</xdr:row>
      <xdr:rowOff>35550</xdr:rowOff>
    </xdr:from>
    <xdr:to>
      <xdr:col>10</xdr:col>
      <xdr:colOff>661987</xdr:colOff>
      <xdr:row>21</xdr:row>
      <xdr:rowOff>8790</xdr:rowOff>
    </xdr:to>
    <xdr:grpSp>
      <xdr:nvGrpSpPr>
        <xdr:cNvPr id="29" name="Grupo 28"/>
        <xdr:cNvGrpSpPr/>
      </xdr:nvGrpSpPr>
      <xdr:grpSpPr>
        <a:xfrm>
          <a:off x="4781550" y="3655050"/>
          <a:ext cx="3500437" cy="354240"/>
          <a:chOff x="250031" y="284744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30" name="Rectángulo redondeado 29">
            <a:hlinkClick xmlns:r="http://schemas.openxmlformats.org/officeDocument/2006/relationships" r:id="rId6"/>
          </xdr:cNvPr>
          <xdr:cNvSpPr/>
        </xdr:nvSpPr>
        <xdr:spPr>
          <a:xfrm>
            <a:off x="250031" y="284744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1" name="Rectángulo 30">
            <a:hlinkClick xmlns:r="http://schemas.openxmlformats.org/officeDocument/2006/relationships" r:id="rId6"/>
          </xdr:cNvPr>
          <xdr:cNvSpPr/>
        </xdr:nvSpPr>
        <xdr:spPr>
          <a:xfrm>
            <a:off x="267324" y="286473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6. Iniciativas adicionales</a:t>
            </a:r>
          </a:p>
        </xdr:txBody>
      </xdr:sp>
    </xdr:grpSp>
    <xdr:clientData/>
  </xdr:twoCellAnchor>
  <xdr:twoCellAnchor>
    <xdr:from>
      <xdr:col>6</xdr:col>
      <xdr:colOff>209550</xdr:colOff>
      <xdr:row>5</xdr:row>
      <xdr:rowOff>9525</xdr:rowOff>
    </xdr:from>
    <xdr:to>
      <xdr:col>10</xdr:col>
      <xdr:colOff>661987</xdr:colOff>
      <xdr:row>6</xdr:row>
      <xdr:rowOff>173265</xdr:rowOff>
    </xdr:to>
    <xdr:grpSp>
      <xdr:nvGrpSpPr>
        <xdr:cNvPr id="42" name="Grupo 41"/>
        <xdr:cNvGrpSpPr/>
      </xdr:nvGrpSpPr>
      <xdr:grpSpPr>
        <a:xfrm>
          <a:off x="4781550" y="962025"/>
          <a:ext cx="3500437" cy="354240"/>
          <a:chOff x="250031" y="12584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43" name="Rectángulo redondeado 42">
            <a:hlinkClick xmlns:r="http://schemas.openxmlformats.org/officeDocument/2006/relationships" r:id="rId7"/>
          </xdr:cNvPr>
          <xdr:cNvSpPr/>
        </xdr:nvSpPr>
        <xdr:spPr>
          <a:xfrm>
            <a:off x="250031" y="12584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4" name="Rectángulo 43">
            <a:hlinkClick xmlns:r="http://schemas.openxmlformats.org/officeDocument/2006/relationships" r:id="rId7"/>
          </xdr:cNvPr>
          <xdr:cNvSpPr/>
        </xdr:nvSpPr>
        <xdr:spPr>
          <a:xfrm>
            <a:off x="267324" y="14313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1. Debida diligencia</a:t>
            </a:r>
          </a:p>
        </xdr:txBody>
      </xdr:sp>
    </xdr:grpSp>
    <xdr:clientData/>
  </xdr:twoCellAnchor>
  <xdr:twoCellAnchor>
    <xdr:from>
      <xdr:col>6</xdr:col>
      <xdr:colOff>209550</xdr:colOff>
      <xdr:row>7</xdr:row>
      <xdr:rowOff>172845</xdr:rowOff>
    </xdr:from>
    <xdr:to>
      <xdr:col>10</xdr:col>
      <xdr:colOff>661987</xdr:colOff>
      <xdr:row>9</xdr:row>
      <xdr:rowOff>146085</xdr:rowOff>
    </xdr:to>
    <xdr:grpSp>
      <xdr:nvGrpSpPr>
        <xdr:cNvPr id="45" name="Grupo 44"/>
        <xdr:cNvGrpSpPr/>
      </xdr:nvGrpSpPr>
      <xdr:grpSpPr>
        <a:xfrm>
          <a:off x="4781550" y="1506345"/>
          <a:ext cx="3500437" cy="354240"/>
          <a:chOff x="250031" y="670166"/>
          <a:chExt cx="3500437" cy="354240"/>
        </a:xfrm>
        <a:solidFill>
          <a:schemeClr val="accent1">
            <a:lumMod val="50000"/>
          </a:schemeClr>
        </a:solidFill>
      </xdr:grpSpPr>
      <xdr:sp macro="" textlink="">
        <xdr:nvSpPr>
          <xdr:cNvPr id="46" name="Rectángulo redondeado 45">
            <a:hlinkClick xmlns:r="http://schemas.openxmlformats.org/officeDocument/2006/relationships" r:id="rId8"/>
          </xdr:cNvPr>
          <xdr:cNvSpPr/>
        </xdr:nvSpPr>
        <xdr:spPr>
          <a:xfrm>
            <a:off x="250031" y="670166"/>
            <a:ext cx="3500437" cy="354240"/>
          </a:xfrm>
          <a:prstGeom prst="roundRect">
            <a:avLst/>
          </a:prstGeom>
          <a:grpFill/>
        </xdr:spPr>
        <xdr:style>
          <a:lnRef idx="3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7" name="Rectángulo 46"/>
          <xdr:cNvSpPr/>
        </xdr:nvSpPr>
        <xdr:spPr>
          <a:xfrm>
            <a:off x="267324" y="687459"/>
            <a:ext cx="3465851" cy="319654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32308" tIns="0" rIns="132308" bIns="0" numCol="1" spcCol="1270" anchor="ctr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200" b="1" kern="1200"/>
              <a:t>2. Riesgos LAFT</a:t>
            </a:r>
          </a:p>
        </xdr:txBody>
      </xdr:sp>
    </xdr:grpSp>
    <xdr:clientData/>
  </xdr:twoCellAnchor>
  <xdr:twoCellAnchor editAs="oneCell">
    <xdr:from>
      <xdr:col>1</xdr:col>
      <xdr:colOff>28576</xdr:colOff>
      <xdr:row>10</xdr:row>
      <xdr:rowOff>95250</xdr:rowOff>
    </xdr:from>
    <xdr:to>
      <xdr:col>3</xdr:col>
      <xdr:colOff>561975</xdr:colOff>
      <xdr:row>15</xdr:row>
      <xdr:rowOff>189603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2000250"/>
          <a:ext cx="2057399" cy="1046853"/>
        </a:xfrm>
        <a:prstGeom prst="rect">
          <a:avLst/>
        </a:prstGeom>
      </xdr:spPr>
    </xdr:pic>
    <xdr:clientData/>
  </xdr:twoCellAnchor>
  <xdr:twoCellAnchor editAs="oneCell">
    <xdr:from>
      <xdr:col>3</xdr:col>
      <xdr:colOff>513133</xdr:colOff>
      <xdr:row>8</xdr:row>
      <xdr:rowOff>9524</xdr:rowOff>
    </xdr:from>
    <xdr:to>
      <xdr:col>6</xdr:col>
      <xdr:colOff>18100</xdr:colOff>
      <xdr:row>17</xdr:row>
      <xdr:rowOff>90871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99133" y="1533524"/>
          <a:ext cx="1790967" cy="17958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162624</xdr:colOff>
      <xdr:row>0</xdr:row>
      <xdr:rowOff>127775</xdr:rowOff>
    </xdr:from>
    <xdr:to>
      <xdr:col>3</xdr:col>
      <xdr:colOff>487866</xdr:colOff>
      <xdr:row>3</xdr:row>
      <xdr:rowOff>308570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557" y="127775"/>
          <a:ext cx="2137315" cy="1086832"/>
        </a:xfrm>
        <a:prstGeom prst="rect">
          <a:avLst/>
        </a:prstGeom>
      </xdr:spPr>
    </xdr:pic>
    <xdr:clientData/>
  </xdr:twoCellAnchor>
  <xdr:twoCellAnchor editAs="oneCell">
    <xdr:from>
      <xdr:col>3</xdr:col>
      <xdr:colOff>415362</xdr:colOff>
      <xdr:row>0</xdr:row>
      <xdr:rowOff>92925</xdr:rowOff>
    </xdr:from>
    <xdr:to>
      <xdr:col>3</xdr:col>
      <xdr:colOff>1573793</xdr:colOff>
      <xdr:row>3</xdr:row>
      <xdr:rowOff>348475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1368" y="92925"/>
          <a:ext cx="1158431" cy="1161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34850</xdr:rowOff>
    </xdr:from>
    <xdr:to>
      <xdr:col>2</xdr:col>
      <xdr:colOff>874910</xdr:colOff>
      <xdr:row>5</xdr:row>
      <xdr:rowOff>5144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4850"/>
          <a:ext cx="2087182" cy="1061339"/>
        </a:xfrm>
        <a:prstGeom prst="rect">
          <a:avLst/>
        </a:prstGeom>
      </xdr:spPr>
    </xdr:pic>
    <xdr:clientData/>
  </xdr:twoCellAnchor>
  <xdr:twoCellAnchor editAs="oneCell">
    <xdr:from>
      <xdr:col>2</xdr:col>
      <xdr:colOff>852538</xdr:colOff>
      <xdr:row>0</xdr:row>
      <xdr:rowOff>0</xdr:rowOff>
    </xdr:from>
    <xdr:to>
      <xdr:col>2</xdr:col>
      <xdr:colOff>1983797</xdr:colOff>
      <xdr:row>5</xdr:row>
      <xdr:rowOff>43296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4811" y="0"/>
          <a:ext cx="1131259" cy="1134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42333</xdr:colOff>
      <xdr:row>0</xdr:row>
      <xdr:rowOff>0</xdr:rowOff>
    </xdr:from>
    <xdr:to>
      <xdr:col>3</xdr:col>
      <xdr:colOff>143106</xdr:colOff>
      <xdr:row>4</xdr:row>
      <xdr:rowOff>211667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0"/>
          <a:ext cx="2164523" cy="1100667"/>
        </a:xfrm>
        <a:prstGeom prst="rect">
          <a:avLst/>
        </a:prstGeom>
      </xdr:spPr>
    </xdr:pic>
    <xdr:clientData/>
  </xdr:twoCellAnchor>
  <xdr:twoCellAnchor editAs="oneCell">
    <xdr:from>
      <xdr:col>3</xdr:col>
      <xdr:colOff>84667</xdr:colOff>
      <xdr:row>0</xdr:row>
      <xdr:rowOff>21168</xdr:rowOff>
    </xdr:from>
    <xdr:to>
      <xdr:col>4</xdr:col>
      <xdr:colOff>629181</xdr:colOff>
      <xdr:row>4</xdr:row>
      <xdr:rowOff>243418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1167" y="21168"/>
          <a:ext cx="1105431" cy="1111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42333</xdr:colOff>
      <xdr:row>0</xdr:row>
      <xdr:rowOff>0</xdr:rowOff>
    </xdr:from>
    <xdr:to>
      <xdr:col>4</xdr:col>
      <xdr:colOff>167009</xdr:colOff>
      <xdr:row>5</xdr:row>
      <xdr:rowOff>104544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908" y="0"/>
          <a:ext cx="2477351" cy="1247544"/>
        </a:xfrm>
        <a:prstGeom prst="rect">
          <a:avLst/>
        </a:prstGeom>
      </xdr:spPr>
    </xdr:pic>
    <xdr:clientData/>
  </xdr:twoCellAnchor>
  <xdr:twoCellAnchor editAs="oneCell">
    <xdr:from>
      <xdr:col>4</xdr:col>
      <xdr:colOff>31749</xdr:colOff>
      <xdr:row>0</xdr:row>
      <xdr:rowOff>0</xdr:rowOff>
    </xdr:from>
    <xdr:to>
      <xdr:col>4</xdr:col>
      <xdr:colOff>1190089</xdr:colOff>
      <xdr:row>5</xdr:row>
      <xdr:rowOff>10854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3999" y="0"/>
          <a:ext cx="1158340" cy="11644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382701</xdr:colOff>
      <xdr:row>5</xdr:row>
      <xdr:rowOff>10733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1"/>
          <a:ext cx="2262187" cy="1150330"/>
        </a:xfrm>
        <a:prstGeom prst="rect">
          <a:avLst/>
        </a:prstGeom>
      </xdr:spPr>
    </xdr:pic>
    <xdr:clientData/>
  </xdr:twoCellAnchor>
  <xdr:twoCellAnchor editAs="oneCell">
    <xdr:from>
      <xdr:col>3</xdr:col>
      <xdr:colOff>296333</xdr:colOff>
      <xdr:row>0</xdr:row>
      <xdr:rowOff>0</xdr:rowOff>
    </xdr:from>
    <xdr:to>
      <xdr:col>3</xdr:col>
      <xdr:colOff>1454673</xdr:colOff>
      <xdr:row>5</xdr:row>
      <xdr:rowOff>10854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3083" y="0"/>
          <a:ext cx="1158340" cy="11644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0</xdr:row>
      <xdr:rowOff>79375</xdr:rowOff>
    </xdr:from>
    <xdr:to>
      <xdr:col>3</xdr:col>
      <xdr:colOff>614534</xdr:colOff>
      <xdr:row>5</xdr:row>
      <xdr:rowOff>214913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5" y="79375"/>
          <a:ext cx="2474176" cy="1258127"/>
        </a:xfrm>
        <a:prstGeom prst="rect">
          <a:avLst/>
        </a:prstGeom>
      </xdr:spPr>
    </xdr:pic>
    <xdr:clientData/>
  </xdr:twoCellAnchor>
  <xdr:twoCellAnchor editAs="oneCell">
    <xdr:from>
      <xdr:col>3</xdr:col>
      <xdr:colOff>498928</xdr:colOff>
      <xdr:row>0</xdr:row>
      <xdr:rowOff>90714</xdr:rowOff>
    </xdr:from>
    <xdr:to>
      <xdr:col>3</xdr:col>
      <xdr:colOff>1657268</xdr:colOff>
      <xdr:row>5</xdr:row>
      <xdr:rowOff>132562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6785" y="90714"/>
          <a:ext cx="1158340" cy="11644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171451</xdr:rowOff>
    </xdr:from>
    <xdr:to>
      <xdr:col>2</xdr:col>
      <xdr:colOff>177923</xdr:colOff>
      <xdr:row>1</xdr:row>
      <xdr:rowOff>1066801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71451"/>
          <a:ext cx="2140073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0</xdr:row>
      <xdr:rowOff>152400</xdr:rowOff>
    </xdr:from>
    <xdr:to>
      <xdr:col>2</xdr:col>
      <xdr:colOff>1205965</xdr:colOff>
      <xdr:row>2</xdr:row>
      <xdr:rowOff>2387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0" y="152400"/>
          <a:ext cx="1158340" cy="1164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GESTION%20DOCUMENTAL-PLANEACION\28%20SISTEMA%20GESTION%20RIESGOS\EJEMPLOS\DSO-07-05-2018%20DANE%20OK%20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nenet.dane.gov.co/MAPA%20DE%20RIESGOS%20ITN/MAPA%20DE%20RIESGOS/PARA%20AJUSTAR/SOL/MAPA%20DE%20RIESGOS%20SOPORTE%20LEG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\pdfs\CARPETA%20PERSONAL\02.%20CONTROL%20INTERNO%20-%20DANE\12.%20ADMINISTRACION%20DE%20RIESGOS1\11.%20CAPACITACION\PRUEBA%20PILOTO\JUSTIFICACION%20DE%20LOS%20CAMBIOS%20DE%20ESTADO%20EN%20LOS%20RIESGO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-Jaime/Inter%20Rapidisimo/Guias/00%20Guia%20de%20Auditoria_Res%202702_PDN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juncor/AppData/Local/Microsoft/Windows/Temporary%20Internet%20Files/Content.Outlook/UJ0D2J1L/Mapa%20de%20Riesgos%20de%20Gestion%20DANE%2031-03-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-Trabajos/77-Mincomercio/Trabajos/SAR-9/SAR-9-3.%20Ejecuci&#243;n/ENT-1%20MCIT/1-Instrumentos%20de%20Diagn&#243;stico/4-Riesgos/Mapa%20de%20Riesgos%20del%20Proceso-MCI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GESTION%20DOCUMENTAL-PLANEACION\50%20SARLAFT\1.%20SEGUIMIENTO%20MATRIZ%20RIESGOS\R-110-PLA-18%20MAPA%20DE%20RIESGOS%20LA-FT-PADM%203107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RIESGOS"/>
      <sheetName val="CONTEXTO ESTRATÉGICO"/>
      <sheetName val="TIPO DE  RIESGO "/>
      <sheetName val="TABLA DE PROBABILIDAD"/>
      <sheetName val="TABLA DE IMPACTO"/>
      <sheetName val="OPCIONES DE MANEJO DEL RIESGO"/>
      <sheetName val="CONTROLES"/>
      <sheetName val="MATRIZ CALIFICACIÓN"/>
      <sheetName val="LISTA"/>
      <sheetName val="MENU 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OL"/>
      <sheetName val="MAPA RIESGOS COMPLETO"/>
      <sheetName val="LISTA PARA VALIDACION"/>
      <sheetName val="LISTA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Area Administrativa</v>
          </cell>
        </row>
        <row r="9">
          <cell r="A9" t="str">
            <v>Area Financiera</v>
          </cell>
        </row>
        <row r="10">
          <cell r="A10" t="str">
            <v>CANDANE</v>
          </cell>
        </row>
        <row r="11">
          <cell r="A11" t="str">
            <v>Centro Operativo Florencia</v>
          </cell>
        </row>
        <row r="12">
          <cell r="A12" t="str">
            <v>Centro Operativo Quibdó</v>
          </cell>
        </row>
        <row r="13">
          <cell r="A13" t="str">
            <v>Centro operativo Riohacha</v>
          </cell>
        </row>
        <row r="14">
          <cell r="A14" t="str">
            <v>Centro operativo San Andrés</v>
          </cell>
        </row>
        <row r="15">
          <cell r="A15" t="str">
            <v>Centro operativo Sincelejo</v>
          </cell>
        </row>
        <row r="16">
          <cell r="A16" t="str">
            <v>Centro operativo Valledupar</v>
          </cell>
        </row>
        <row r="17">
          <cell r="A17" t="str">
            <v>Control Interno Disciplinario</v>
          </cell>
        </row>
        <row r="18">
          <cell r="A18" t="str">
            <v>Control Interno y de Gestión</v>
          </cell>
        </row>
        <row r="19">
          <cell r="A19" t="str">
            <v>DIMCE</v>
          </cell>
        </row>
        <row r="20">
          <cell r="A20" t="str">
            <v>DIMPE</v>
          </cell>
        </row>
        <row r="21">
          <cell r="A21" t="str">
            <v>Dirección de  Geoestadística</v>
          </cell>
        </row>
        <row r="22">
          <cell r="A22" t="str">
            <v>Dirección de Censos y Demografía</v>
          </cell>
        </row>
        <row r="23">
          <cell r="A23" t="str">
            <v>Dirección del Departamento</v>
          </cell>
        </row>
        <row r="24">
          <cell r="A24" t="str">
            <v>Dirección Sintesis y Cuentas Nacionales</v>
          </cell>
        </row>
        <row r="25">
          <cell r="A25" t="str">
            <v>Dirección Territorial de Barranquilla</v>
          </cell>
        </row>
        <row r="26">
          <cell r="A26" t="str">
            <v>Dirección Territorial de Bogotá</v>
          </cell>
        </row>
        <row r="27">
          <cell r="A27" t="str">
            <v>Dirección Territorial de Bucaramanga</v>
          </cell>
        </row>
        <row r="28">
          <cell r="A28" t="str">
            <v>Dirección Territorial de Cali</v>
          </cell>
        </row>
        <row r="29">
          <cell r="A29" t="str">
            <v>Dirección Territorial de Manizales</v>
          </cell>
        </row>
        <row r="30">
          <cell r="A30" t="str">
            <v>Dirección Territorial de Medellín</v>
          </cell>
        </row>
        <row r="31">
          <cell r="A31" t="str">
            <v>DIRPEN</v>
          </cell>
        </row>
        <row r="32">
          <cell r="A32" t="str">
            <v>FONDANE</v>
          </cell>
        </row>
        <row r="33">
          <cell r="A33" t="str">
            <v>Gestión del talento humano</v>
          </cell>
        </row>
        <row r="34">
          <cell r="A34" t="str">
            <v>Oficina Asesora de Planeación</v>
          </cell>
        </row>
        <row r="35">
          <cell r="A35" t="str">
            <v>Oficina Asesora Jurídica</v>
          </cell>
        </row>
        <row r="36">
          <cell r="A36" t="str">
            <v>Oficina de Sistemas</v>
          </cell>
        </row>
        <row r="37">
          <cell r="A37" t="str">
            <v>Relaciones Internacionales</v>
          </cell>
        </row>
        <row r="38">
          <cell r="A38" t="str">
            <v>Secretaria General</v>
          </cell>
        </row>
        <row r="39">
          <cell r="A39" t="str">
            <v>Subdirección del Departamento</v>
          </cell>
        </row>
        <row r="40">
          <cell r="A40" t="str">
            <v>Subsede Armenia</v>
          </cell>
        </row>
        <row r="41">
          <cell r="A41" t="str">
            <v>Subsede Cartagena</v>
          </cell>
        </row>
        <row r="42">
          <cell r="A42" t="str">
            <v>Subsede Cucutá</v>
          </cell>
        </row>
        <row r="43">
          <cell r="A43" t="str">
            <v>Subsede Ibagué</v>
          </cell>
        </row>
        <row r="44">
          <cell r="A44" t="str">
            <v>Subsede Monteria</v>
          </cell>
        </row>
        <row r="45">
          <cell r="A45" t="str">
            <v>Subsede Nevia</v>
          </cell>
        </row>
        <row r="46">
          <cell r="A46" t="str">
            <v>Subsede Pasto</v>
          </cell>
        </row>
        <row r="47">
          <cell r="A47" t="str">
            <v>Subsede Pereira</v>
          </cell>
        </row>
        <row r="48">
          <cell r="A48" t="str">
            <v>Subsede Popayán</v>
          </cell>
        </row>
        <row r="49">
          <cell r="A49" t="str">
            <v>Subsede Santa Marta</v>
          </cell>
        </row>
        <row r="50">
          <cell r="A50" t="str">
            <v>Subsede Tunja</v>
          </cell>
        </row>
        <row r="51">
          <cell r="A51" t="str">
            <v>Subsede Villavicencio</v>
          </cell>
        </row>
        <row r="521">
          <cell r="A521" t="str">
            <v>Propio</v>
          </cell>
        </row>
        <row r="522">
          <cell r="A522" t="str">
            <v>Compartido con una dependencia del DANE</v>
          </cell>
        </row>
        <row r="523">
          <cell r="A523" t="str">
            <v>Compartido con una dependencia Externa al DANE</v>
          </cell>
        </row>
        <row r="524">
          <cell r="A524" t="str">
            <v>La responsabilidad 100% es de otra dependencia del DANE</v>
          </cell>
        </row>
        <row r="525">
          <cell r="A525" t="str">
            <v>La responsabilidad 100% es de otra dependencia Externa al DANE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00">
          <cell r="B200" t="str">
            <v>No sufre ningún cambio</v>
          </cell>
        </row>
        <row r="201">
          <cell r="B201" t="str">
            <v>Se ajusta</v>
          </cell>
        </row>
        <row r="202">
          <cell r="B202" t="str">
            <v>Se elimina</v>
          </cell>
        </row>
        <row r="203">
          <cell r="B203" t="str">
            <v>OTRA - CUAL?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MADUREZ CONTROL"/>
      <sheetName val="CAPITAL SOCIAL"/>
      <sheetName val="REQUISITOS DE TIPO PATRIMONIAL"/>
      <sheetName val="PLAN DE NEG Y EST FACT"/>
      <sheetName val="SIST MITIGACIÓN RIESGOS"/>
    </sheetNames>
    <sheetDataSet>
      <sheetData sheetId="0"/>
      <sheetData sheetId="1">
        <row r="22">
          <cell r="B22" t="str">
            <v>0 No existente</v>
          </cell>
        </row>
        <row r="23">
          <cell r="B23" t="str">
            <v>1 Inicial</v>
          </cell>
        </row>
        <row r="24">
          <cell r="B24" t="str">
            <v>2 Repetible</v>
          </cell>
        </row>
        <row r="25">
          <cell r="B25" t="str">
            <v xml:space="preserve">3 Definido  </v>
          </cell>
        </row>
        <row r="26">
          <cell r="B26" t="str">
            <v>4 Administrado</v>
          </cell>
        </row>
        <row r="27">
          <cell r="B27" t="str">
            <v xml:space="preserve">5 Optimizado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RIESGOS"/>
      <sheetName val="CONTEXTO ESTRATÉGICO"/>
      <sheetName val="TIPO DE  RIESGO "/>
      <sheetName val="TABLA DE PROBABILIDAD"/>
      <sheetName val="TABLA DE IMPACTO"/>
      <sheetName val="OPCIONES DE MANEJO DEL RIESGO"/>
      <sheetName val="MATRIZ CALIFICACIÓN"/>
    </sheetNames>
    <sheetDataSet>
      <sheetData sheetId="0" refreshError="1"/>
      <sheetData sheetId="1" refreshError="1"/>
      <sheetData sheetId="2" refreshError="1"/>
      <sheetData sheetId="3" refreshError="1">
        <row r="21">
          <cell r="B21">
            <v>1</v>
          </cell>
          <cell r="C21" t="str">
            <v>RARO (1)</v>
          </cell>
          <cell r="D21" t="str">
            <v>INSIGNIFICANTE (1)</v>
          </cell>
        </row>
        <row r="22">
          <cell r="B22">
            <v>2</v>
          </cell>
          <cell r="C22" t="str">
            <v>IMPROBABLE (2)</v>
          </cell>
          <cell r="D22" t="str">
            <v>MENOR (2)</v>
          </cell>
        </row>
        <row r="23">
          <cell r="B23">
            <v>3</v>
          </cell>
          <cell r="C23" t="str">
            <v>POSIBLE (3)</v>
          </cell>
          <cell r="D23" t="str">
            <v>MODERADO (3)</v>
          </cell>
        </row>
        <row r="24">
          <cell r="B24">
            <v>4</v>
          </cell>
          <cell r="C24" t="str">
            <v>PROBABLE (4)</v>
          </cell>
          <cell r="D24" t="str">
            <v>MAYOR (4)</v>
          </cell>
        </row>
        <row r="25">
          <cell r="B25">
            <v>5</v>
          </cell>
          <cell r="C25" t="str">
            <v>CASI SEGURO (5)</v>
          </cell>
          <cell r="D25" t="str">
            <v>CATASTRÓFICO (5)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 Riesgo Inherente"/>
      <sheetName val="Diccionario de Riesgos"/>
      <sheetName val="Causas de Riesgos"/>
      <sheetName val="Tratamiento"/>
      <sheetName val="Procesos-Riesgo"/>
      <sheetName val="Mapa de Riesgos General"/>
      <sheetName val="Hoja1"/>
    </sheetNames>
    <sheetDataSet>
      <sheetData sheetId="0" refreshError="1">
        <row r="3">
          <cell r="B3">
            <v>0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uctivo"/>
      <sheetName val="Mapa final"/>
      <sheetName val="Matriz Calor Inherente"/>
      <sheetName val="Matriz Calor Residual"/>
      <sheetName val="Tabla probabilidad"/>
      <sheetName val="Tabla Impacto"/>
      <sheetName val="Tabla Valoración controles"/>
      <sheetName val="Opciones Tratamiento"/>
      <sheetName val="Hoja1"/>
    </sheetNames>
    <sheetDataSet>
      <sheetData sheetId="0"/>
      <sheetData sheetId="1"/>
      <sheetData sheetId="2"/>
      <sheetData sheetId="3"/>
      <sheetData sheetId="4"/>
      <sheetData sheetId="5">
        <row r="11">
          <cell r="C11" t="str">
            <v xml:space="preserve">     Afectación menor a 10 SMLMV .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"/>
  <sheetViews>
    <sheetView showGridLines="0" topLeftCell="B1" workbookViewId="0">
      <selection activeCell="M14" sqref="M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L17"/>
  <sheetViews>
    <sheetView showGridLines="0" zoomScale="82" zoomScaleNormal="82" workbookViewId="0">
      <selection activeCell="E9" sqref="E9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6.5703125" bestFit="1" customWidth="1"/>
    <col min="4" max="4" width="49.140625" customWidth="1"/>
    <col min="5" max="5" width="42.5703125" customWidth="1"/>
    <col min="6" max="6" width="32.42578125" customWidth="1"/>
    <col min="7" max="7" width="14.5703125" customWidth="1"/>
    <col min="8" max="8" width="20" customWidth="1"/>
    <col min="9" max="9" width="19.42578125" customWidth="1"/>
    <col min="10" max="10" width="25.28515625" customWidth="1"/>
    <col min="11" max="11" width="19.28515625" customWidth="1"/>
    <col min="12" max="12" width="21.85546875" customWidth="1"/>
  </cols>
  <sheetData>
    <row r="2" spans="2:12" ht="36" customHeight="1" x14ac:dyDescent="0.25">
      <c r="C2" s="199" t="s">
        <v>144</v>
      </c>
      <c r="D2" s="199"/>
      <c r="E2" s="199"/>
      <c r="F2" s="199"/>
      <c r="G2" s="199"/>
      <c r="H2" s="199"/>
      <c r="I2" s="199"/>
      <c r="J2" s="199"/>
      <c r="K2" s="199"/>
      <c r="L2" s="2"/>
    </row>
    <row r="3" spans="2:12" ht="21" customHeight="1" x14ac:dyDescent="0.25">
      <c r="C3" s="199" t="s">
        <v>43</v>
      </c>
      <c r="D3" s="199"/>
      <c r="E3" s="199"/>
      <c r="F3" s="199"/>
      <c r="G3" s="199"/>
      <c r="H3" s="199"/>
      <c r="I3" s="199"/>
      <c r="J3" s="199"/>
      <c r="K3" s="199"/>
      <c r="L3" s="59"/>
    </row>
    <row r="4" spans="2:12" ht="30" customHeight="1" x14ac:dyDescent="0.25">
      <c r="C4" s="199" t="s">
        <v>118</v>
      </c>
      <c r="D4" s="199"/>
      <c r="E4" s="199"/>
      <c r="F4" s="199"/>
      <c r="G4" s="199"/>
      <c r="H4" s="199"/>
      <c r="I4" s="199"/>
      <c r="J4" s="199"/>
      <c r="K4" s="199"/>
      <c r="L4" s="2"/>
    </row>
    <row r="5" spans="2:12" ht="15" customHeight="1" x14ac:dyDescent="0.25">
      <c r="B5" s="192" t="s">
        <v>19</v>
      </c>
      <c r="C5" s="192" t="s">
        <v>7</v>
      </c>
      <c r="D5" s="192" t="s">
        <v>0</v>
      </c>
      <c r="E5" s="192" t="s">
        <v>2</v>
      </c>
      <c r="F5" s="192" t="s">
        <v>18</v>
      </c>
      <c r="G5" s="192" t="s">
        <v>1</v>
      </c>
      <c r="H5" s="192" t="s">
        <v>3</v>
      </c>
      <c r="I5" s="192"/>
      <c r="J5" s="200" t="s">
        <v>4</v>
      </c>
      <c r="K5" s="201" t="s">
        <v>38</v>
      </c>
      <c r="L5" s="185" t="s">
        <v>29</v>
      </c>
    </row>
    <row r="6" spans="2:12" ht="15" customHeight="1" x14ac:dyDescent="0.25">
      <c r="B6" s="192"/>
      <c r="C6" s="192"/>
      <c r="D6" s="192"/>
      <c r="E6" s="192"/>
      <c r="F6" s="192"/>
      <c r="G6" s="192"/>
      <c r="H6" s="136" t="s">
        <v>5</v>
      </c>
      <c r="I6" s="136" t="s">
        <v>6</v>
      </c>
      <c r="J6" s="200"/>
      <c r="K6" s="201"/>
      <c r="L6" s="186"/>
    </row>
    <row r="7" spans="2:12" ht="84" customHeight="1" x14ac:dyDescent="0.25">
      <c r="B7" s="193" t="s">
        <v>113</v>
      </c>
      <c r="C7" s="9">
        <v>1</v>
      </c>
      <c r="D7" s="10" t="s">
        <v>199</v>
      </c>
      <c r="E7" s="11" t="s">
        <v>131</v>
      </c>
      <c r="F7" s="12" t="s">
        <v>145</v>
      </c>
      <c r="G7" s="13">
        <v>1</v>
      </c>
      <c r="H7" s="12" t="s">
        <v>146</v>
      </c>
      <c r="I7" s="12" t="s">
        <v>147</v>
      </c>
      <c r="J7" s="12" t="s">
        <v>104</v>
      </c>
      <c r="K7" s="52"/>
      <c r="L7" s="40"/>
    </row>
    <row r="8" spans="2:12" ht="86.25" customHeight="1" x14ac:dyDescent="0.25">
      <c r="B8" s="194"/>
      <c r="C8" s="9">
        <v>2</v>
      </c>
      <c r="D8" s="14" t="s">
        <v>148</v>
      </c>
      <c r="E8" s="11" t="s">
        <v>115</v>
      </c>
      <c r="F8" s="12" t="s">
        <v>149</v>
      </c>
      <c r="G8" s="17">
        <v>1</v>
      </c>
      <c r="H8" s="12" t="s">
        <v>146</v>
      </c>
      <c r="I8" s="12" t="s">
        <v>147</v>
      </c>
      <c r="J8" s="12" t="s">
        <v>114</v>
      </c>
      <c r="K8" s="114"/>
      <c r="L8" s="40"/>
    </row>
    <row r="9" spans="2:12" ht="92.25" customHeight="1" x14ac:dyDescent="0.25">
      <c r="B9" s="194"/>
      <c r="C9" s="9">
        <v>3</v>
      </c>
      <c r="D9" s="14" t="s">
        <v>132</v>
      </c>
      <c r="E9" s="15" t="s">
        <v>116</v>
      </c>
      <c r="F9" s="12" t="s">
        <v>117</v>
      </c>
      <c r="G9" s="17">
        <v>1</v>
      </c>
      <c r="H9" s="12" t="s">
        <v>146</v>
      </c>
      <c r="I9" s="12" t="s">
        <v>147</v>
      </c>
      <c r="J9" s="12" t="s">
        <v>114</v>
      </c>
      <c r="K9" s="116"/>
      <c r="L9" s="60"/>
    </row>
    <row r="10" spans="2:12" ht="75.75" customHeight="1" x14ac:dyDescent="0.25">
      <c r="B10" s="195"/>
      <c r="C10" s="9">
        <v>4</v>
      </c>
      <c r="D10" s="10" t="s">
        <v>133</v>
      </c>
      <c r="E10" s="15" t="s">
        <v>119</v>
      </c>
      <c r="F10" s="12" t="s">
        <v>117</v>
      </c>
      <c r="G10" s="13">
        <v>1</v>
      </c>
      <c r="H10" s="12" t="s">
        <v>146</v>
      </c>
      <c r="I10" s="12" t="s">
        <v>147</v>
      </c>
      <c r="J10" s="12" t="s">
        <v>114</v>
      </c>
      <c r="K10" s="116"/>
      <c r="L10" s="60"/>
    </row>
    <row r="11" spans="2:12" ht="21" x14ac:dyDescent="0.25">
      <c r="B11" s="107"/>
      <c r="C11" s="108"/>
      <c r="D11" s="109"/>
      <c r="E11" s="110"/>
      <c r="F11" s="111"/>
      <c r="G11" s="112"/>
      <c r="H11" s="113"/>
      <c r="I11" s="113"/>
      <c r="J11" s="111"/>
      <c r="K11" s="114"/>
      <c r="L11" s="115"/>
    </row>
    <row r="12" spans="2:12" ht="18" x14ac:dyDescent="0.25">
      <c r="B12" s="187" t="s">
        <v>32</v>
      </c>
      <c r="C12" s="187"/>
      <c r="D12" s="187"/>
      <c r="E12" s="187"/>
      <c r="F12" s="188" t="s">
        <v>33</v>
      </c>
      <c r="G12" s="188"/>
      <c r="H12" s="188" t="s">
        <v>31</v>
      </c>
      <c r="I12" s="188"/>
      <c r="J12" s="188"/>
      <c r="K12" s="3"/>
    </row>
    <row r="13" spans="2:12" ht="26.25" x14ac:dyDescent="0.25">
      <c r="B13" s="187"/>
      <c r="C13" s="187"/>
      <c r="D13" s="187"/>
      <c r="E13" s="187"/>
      <c r="F13" s="189"/>
      <c r="G13" s="190"/>
      <c r="H13" s="191">
        <v>4</v>
      </c>
      <c r="I13" s="191"/>
      <c r="J13" s="191"/>
    </row>
    <row r="14" spans="2:12" ht="26.25" customHeight="1" x14ac:dyDescent="0.25">
      <c r="B14" s="182" t="s">
        <v>30</v>
      </c>
      <c r="C14" s="183"/>
      <c r="D14" s="183"/>
      <c r="E14" s="184"/>
      <c r="F14" s="196">
        <f>F13/H13</f>
        <v>0</v>
      </c>
      <c r="G14" s="197"/>
      <c r="H14" s="197"/>
      <c r="I14" s="197"/>
      <c r="J14" s="198"/>
      <c r="K14" s="142">
        <f>F13/H13</f>
        <v>0</v>
      </c>
    </row>
    <row r="17" spans="5:5" x14ac:dyDescent="0.25">
      <c r="E17" s="50">
        <v>0.75</v>
      </c>
    </row>
  </sheetData>
  <autoFilter ref="C5:K9">
    <filterColumn colId="5" showButton="0"/>
  </autoFilter>
  <mergeCells count="21">
    <mergeCell ref="C3:K3"/>
    <mergeCell ref="C2:K2"/>
    <mergeCell ref="J5:J6"/>
    <mergeCell ref="K5:K6"/>
    <mergeCell ref="D5:D6"/>
    <mergeCell ref="E5:E6"/>
    <mergeCell ref="H5:I5"/>
    <mergeCell ref="C5:C6"/>
    <mergeCell ref="C4:K4"/>
    <mergeCell ref="G5:G6"/>
    <mergeCell ref="F5:F6"/>
    <mergeCell ref="B14:E14"/>
    <mergeCell ref="L5:L6"/>
    <mergeCell ref="B12:E13"/>
    <mergeCell ref="F12:G12"/>
    <mergeCell ref="H12:J12"/>
    <mergeCell ref="F13:G13"/>
    <mergeCell ref="H13:J13"/>
    <mergeCell ref="B5:B6"/>
    <mergeCell ref="B7:B10"/>
    <mergeCell ref="F14:J14"/>
  </mergeCells>
  <pageMargins left="0.11811023622047245" right="0.11811023622047245" top="0.15748031496062992" bottom="0.15748031496062992" header="0.31496062992125984" footer="0.31496062992125984"/>
  <pageSetup paperSize="123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2:BI19"/>
  <sheetViews>
    <sheetView showGridLines="0" zoomScale="110" zoomScaleNormal="110" workbookViewId="0">
      <selection activeCell="D10" sqref="D10"/>
    </sheetView>
  </sheetViews>
  <sheetFormatPr baseColWidth="10" defaultRowHeight="16.5" x14ac:dyDescent="0.3"/>
  <cols>
    <col min="1" max="1" width="4" style="80" bestFit="1" customWidth="1"/>
    <col min="2" max="2" width="14.140625" style="80" customWidth="1"/>
    <col min="3" max="3" width="37.5703125" style="80" customWidth="1"/>
    <col min="4" max="4" width="33.42578125" style="80" customWidth="1"/>
    <col min="5" max="5" width="33.42578125" style="104" customWidth="1"/>
    <col min="6" max="6" width="19" style="80" customWidth="1"/>
    <col min="7" max="7" width="17.85546875" style="104" customWidth="1"/>
    <col min="8" max="8" width="16.5703125" style="104" customWidth="1"/>
    <col min="9" max="9" width="6.28515625" style="104" customWidth="1"/>
    <col min="10" max="10" width="27.28515625" style="104" customWidth="1"/>
    <col min="11" max="11" width="30.5703125" style="62" customWidth="1"/>
    <col min="12" max="12" width="17.5703125" style="104" customWidth="1"/>
    <col min="13" max="13" width="6.28515625" style="104" customWidth="1"/>
    <col min="14" max="14" width="16" style="104" customWidth="1"/>
    <col min="15" max="15" width="5.85546875" style="62" customWidth="1"/>
    <col min="16" max="16" width="43.140625" style="62" customWidth="1"/>
    <col min="17" max="17" width="15.140625" style="104" customWidth="1"/>
    <col min="18" max="18" width="6.85546875" style="104" customWidth="1"/>
    <col min="19" max="19" width="5" style="104" customWidth="1"/>
    <col min="20" max="20" width="5.5703125" style="104" customWidth="1"/>
    <col min="21" max="21" width="7.140625" style="104" customWidth="1"/>
    <col min="22" max="22" width="6.7109375" style="104" customWidth="1"/>
    <col min="23" max="23" width="7.5703125" style="104" customWidth="1"/>
    <col min="24" max="24" width="12.85546875" style="62" customWidth="1"/>
    <col min="25" max="25" width="8.7109375" style="104" customWidth="1"/>
    <col min="26" max="26" width="10.42578125" style="104" customWidth="1"/>
    <col min="27" max="27" width="9.28515625" style="104" customWidth="1"/>
    <col min="28" max="28" width="9.140625" style="104" customWidth="1"/>
    <col min="29" max="29" width="8.42578125" style="104" customWidth="1"/>
    <col min="30" max="30" width="7.28515625" style="62" customWidth="1"/>
    <col min="31" max="31" width="41.7109375" style="62" customWidth="1"/>
    <col min="32" max="32" width="34.7109375" style="62" customWidth="1"/>
    <col min="33" max="33" width="27.7109375" style="62" customWidth="1"/>
    <col min="34" max="34" width="70.140625" style="62" customWidth="1"/>
    <col min="35" max="35" width="40.42578125" style="62" customWidth="1"/>
    <col min="36" max="61" width="11.42578125" style="62"/>
    <col min="62" max="16384" width="11.42578125" style="64"/>
  </cols>
  <sheetData>
    <row r="2" spans="1:61" ht="18" x14ac:dyDescent="0.3">
      <c r="B2" s="223" t="s">
        <v>144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</row>
    <row r="3" spans="1:61" ht="18" x14ac:dyDescent="0.3">
      <c r="B3" s="223" t="s">
        <v>43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</row>
    <row r="4" spans="1:61" ht="18" x14ac:dyDescent="0.3">
      <c r="B4" s="223" t="s">
        <v>118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</row>
    <row r="6" spans="1:61" ht="16.5" customHeight="1" x14ac:dyDescent="0.3">
      <c r="A6" s="222" t="s">
        <v>45</v>
      </c>
      <c r="B6" s="222"/>
      <c r="C6" s="222"/>
      <c r="D6" s="222"/>
      <c r="E6" s="222"/>
      <c r="F6" s="222"/>
      <c r="G6" s="222"/>
      <c r="H6" s="208" t="s">
        <v>46</v>
      </c>
      <c r="I6" s="208"/>
      <c r="J6" s="208"/>
      <c r="K6" s="208"/>
      <c r="L6" s="208"/>
      <c r="M6" s="208"/>
      <c r="N6" s="208"/>
      <c r="O6" s="222" t="s">
        <v>47</v>
      </c>
      <c r="P6" s="222"/>
      <c r="Q6" s="222"/>
      <c r="R6" s="222"/>
      <c r="S6" s="222"/>
      <c r="T6" s="222"/>
      <c r="U6" s="222"/>
      <c r="V6" s="222"/>
      <c r="W6" s="222"/>
      <c r="X6" s="222" t="s">
        <v>48</v>
      </c>
      <c r="Y6" s="222"/>
      <c r="Z6" s="222"/>
      <c r="AA6" s="222"/>
      <c r="AB6" s="222"/>
      <c r="AC6" s="222"/>
      <c r="AD6" s="222"/>
      <c r="AE6" s="222" t="s">
        <v>49</v>
      </c>
      <c r="AF6" s="222"/>
      <c r="AG6" s="222"/>
      <c r="AH6" s="232"/>
      <c r="AI6" s="232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</row>
    <row r="7" spans="1:61" ht="16.5" customHeight="1" x14ac:dyDescent="0.3">
      <c r="A7" s="233" t="s">
        <v>50</v>
      </c>
      <c r="B7" s="222" t="s">
        <v>51</v>
      </c>
      <c r="C7" s="208" t="s">
        <v>52</v>
      </c>
      <c r="D7" s="208" t="s">
        <v>53</v>
      </c>
      <c r="E7" s="222" t="s">
        <v>54</v>
      </c>
      <c r="F7" s="208" t="s">
        <v>55</v>
      </c>
      <c r="G7" s="208" t="s">
        <v>56</v>
      </c>
      <c r="H7" s="208" t="s">
        <v>57</v>
      </c>
      <c r="I7" s="208" t="s">
        <v>58</v>
      </c>
      <c r="J7" s="208" t="s">
        <v>59</v>
      </c>
      <c r="K7" s="208" t="s">
        <v>60</v>
      </c>
      <c r="L7" s="208" t="s">
        <v>61</v>
      </c>
      <c r="M7" s="208" t="s">
        <v>58</v>
      </c>
      <c r="N7" s="208" t="s">
        <v>62</v>
      </c>
      <c r="O7" s="217" t="s">
        <v>63</v>
      </c>
      <c r="P7" s="208" t="s">
        <v>64</v>
      </c>
      <c r="Q7" s="208" t="s">
        <v>65</v>
      </c>
      <c r="R7" s="208" t="s">
        <v>66</v>
      </c>
      <c r="S7" s="208"/>
      <c r="T7" s="208"/>
      <c r="U7" s="208"/>
      <c r="V7" s="208"/>
      <c r="W7" s="208"/>
      <c r="X7" s="217" t="s">
        <v>67</v>
      </c>
      <c r="Y7" s="217" t="s">
        <v>68</v>
      </c>
      <c r="Z7" s="217" t="s">
        <v>58</v>
      </c>
      <c r="AA7" s="217" t="s">
        <v>69</v>
      </c>
      <c r="AB7" s="217" t="s">
        <v>58</v>
      </c>
      <c r="AC7" s="217" t="s">
        <v>70</v>
      </c>
      <c r="AD7" s="217" t="s">
        <v>71</v>
      </c>
      <c r="AE7" s="208" t="s">
        <v>49</v>
      </c>
      <c r="AF7" s="208" t="s">
        <v>72</v>
      </c>
      <c r="AG7" s="208" t="s">
        <v>73</v>
      </c>
      <c r="AH7" s="208" t="s">
        <v>120</v>
      </c>
      <c r="AI7" s="208" t="s">
        <v>29</v>
      </c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</row>
    <row r="8" spans="1:61" s="144" customFormat="1" ht="66" customHeight="1" x14ac:dyDescent="0.25">
      <c r="A8" s="234"/>
      <c r="B8" s="222"/>
      <c r="C8" s="208"/>
      <c r="D8" s="208"/>
      <c r="E8" s="222"/>
      <c r="F8" s="208"/>
      <c r="G8" s="208"/>
      <c r="H8" s="208"/>
      <c r="I8" s="208"/>
      <c r="J8" s="208"/>
      <c r="K8" s="208"/>
      <c r="L8" s="208"/>
      <c r="M8" s="208"/>
      <c r="N8" s="208"/>
      <c r="O8" s="217"/>
      <c r="P8" s="208"/>
      <c r="Q8" s="208"/>
      <c r="R8" s="143" t="s">
        <v>74</v>
      </c>
      <c r="S8" s="143" t="s">
        <v>75</v>
      </c>
      <c r="T8" s="143" t="s">
        <v>76</v>
      </c>
      <c r="U8" s="143" t="s">
        <v>77</v>
      </c>
      <c r="V8" s="143" t="s">
        <v>78</v>
      </c>
      <c r="W8" s="143" t="s">
        <v>79</v>
      </c>
      <c r="X8" s="217"/>
      <c r="Y8" s="217"/>
      <c r="Z8" s="217"/>
      <c r="AA8" s="217"/>
      <c r="AB8" s="217"/>
      <c r="AC8" s="217"/>
      <c r="AD8" s="217"/>
      <c r="AE8" s="208"/>
      <c r="AF8" s="208"/>
      <c r="AG8" s="208"/>
      <c r="AH8" s="208"/>
      <c r="AI8" s="208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</row>
    <row r="9" spans="1:61" ht="127.5" customHeight="1" x14ac:dyDescent="0.3">
      <c r="A9" s="126">
        <v>1</v>
      </c>
      <c r="B9" s="79" t="s">
        <v>80</v>
      </c>
      <c r="C9" s="66" t="s">
        <v>200</v>
      </c>
      <c r="D9" s="66" t="s">
        <v>81</v>
      </c>
      <c r="E9" s="160" t="s">
        <v>92</v>
      </c>
      <c r="F9" s="161" t="s">
        <v>82</v>
      </c>
      <c r="G9" s="162">
        <v>501</v>
      </c>
      <c r="H9" s="163" t="str">
        <f t="shared" ref="H9:H12" si="0">IF(G9&lt;=0,"",IF(G9&lt;=2,"Muy Baja",IF(G9&lt;=24,"Baja",IF(G9&lt;=500,"Media",IF(G9&lt;=5000,"Alta","Muy Alta")))))</f>
        <v>Alta</v>
      </c>
      <c r="I9" s="164">
        <f t="shared" ref="I9:I12" si="1">IF(H9="","",IF(H9="Muy Baja",0.2,IF(H9="Baja",0.4,IF(H9="Media",0.6,IF(H9="Alta",0.8,IF(H9="Muy Alta",1,))))))</f>
        <v>0.8</v>
      </c>
      <c r="J9" s="165" t="s">
        <v>93</v>
      </c>
      <c r="K9" s="164" t="s">
        <v>93</v>
      </c>
      <c r="L9" s="163" t="s">
        <v>107</v>
      </c>
      <c r="M9" s="164">
        <f t="shared" ref="M9:M12" si="2">IF(L9="","",IF(L9="Leve",0.2,IF(L9="Menor",0.4,IF(L9="Moderado",0.6,IF(L9="Mayor",0.8,IF(L9="Catastrófico",1,))))))</f>
        <v>0.8</v>
      </c>
      <c r="N9" s="166" t="str">
        <f t="shared" ref="N9:N12" si="3">IF(OR(AND(H9="Muy Baja",L9="Leve"),AND(H9="Muy Baja",L9="Menor"),AND(H9="Baja",L9="Leve")),"Bajo",IF(OR(AND(H9="Muy baja",L9="Moderado"),AND(H9="Baja",L9="Menor"),AND(H9="Baja",L9="Moderado"),AND(H9="Media",L9="Leve"),AND(H9="Media",L9="Menor"),AND(H9="Media",L9="Moderado"),AND(H9="Alta",L9="Leve"),AND(H9="Alta",L9="Menor")),"Moderado",IF(OR(AND(H9="Muy Baja",L9="Mayor"),AND(H9="Baja",L9="Mayor"),AND(H9="Media",L9="Mayor"),AND(H9="Alta",L9="Moderado"),AND(H9="Alta",L9="Mayor"),AND(H9="Muy Alta",L9="Leve"),AND(H9="Muy Alta",L9="Menor"),AND(H9="Muy Alta",L9="Moderado"),AND(H9="Muy Alta",L9="Mayor")),"Alto",IF(OR(AND(H9="Muy Baja",L9="Catastrófico"),AND(H9="Baja",L9="Catastrófico"),AND(H9="Media",L9="Catastrófico"),AND(H9="Alta",L9="Catastrófico"),AND(H9="Muy Alta",L9="Catastrófico")),"Extremo",""))))</f>
        <v>Alto</v>
      </c>
      <c r="O9" s="167">
        <v>2</v>
      </c>
      <c r="P9" s="168" t="s">
        <v>94</v>
      </c>
      <c r="Q9" s="169" t="str">
        <f t="shared" ref="Q9" si="4">IF(OR(R9="Preventivo",R9="Detectivo"),"Probabilidad",IF(R9="Correctivo","Impacto",""))</f>
        <v>Probabilidad</v>
      </c>
      <c r="R9" s="170" t="s">
        <v>83</v>
      </c>
      <c r="S9" s="170" t="s">
        <v>84</v>
      </c>
      <c r="T9" s="171" t="str">
        <f t="shared" ref="T9:T13" si="5">IF(AND(R9="Preventivo",S9="Automático"),"50%",IF(AND(R9="Preventivo",S9="Manual"),"40%",IF(AND(R9="Detectivo",S9="Automático"),"40%",IF(AND(R9="Detectivo",S9="Manual"),"30%",IF(AND(R9="Correctivo",S9="Automático"),"35%",IF(AND(R9="Correctivo",S9="Manual"),"25%",""))))))</f>
        <v>40%</v>
      </c>
      <c r="U9" s="170" t="s">
        <v>85</v>
      </c>
      <c r="V9" s="170" t="s">
        <v>86</v>
      </c>
      <c r="W9" s="170" t="s">
        <v>87</v>
      </c>
      <c r="X9" s="172">
        <f t="shared" ref="X9:X14" si="6">IFERROR(IF(Q9="Probabilidad",(I9-(+I9*T9)),IF(Q9="Impacto",I9,"")),"")</f>
        <v>0.48</v>
      </c>
      <c r="Y9" s="173" t="str">
        <f t="shared" ref="Y9:Y15" si="7">IFERROR(IF(X9="","",IF(X9&lt;=0.2,"Muy Baja",IF(X9&lt;=0.4,"Baja",IF(X9&lt;=0.6,"Media",IF(X9&lt;=0.8,"Alta","Muy Alta"))))),"")</f>
        <v>Media</v>
      </c>
      <c r="Z9" s="171">
        <f t="shared" ref="Z9:Z15" si="8">+X9</f>
        <v>0.48</v>
      </c>
      <c r="AA9" s="173" t="str">
        <f t="shared" ref="AA9:AA15" si="9">IFERROR(IF(AB9="","",IF(AB9&lt;=0.2,"Leve",IF(AB9&lt;=0.4,"Menor",IF(AB9&lt;=0.6,"Moderado",IF(AB9&lt;=0.8,"Mayor","Catastrófico"))))),"")</f>
        <v>Mayor</v>
      </c>
      <c r="AB9" s="171">
        <f t="shared" ref="AB9:AB14" si="10">IFERROR(IF(Q9="Impacto",(M9-(+M9*T9)),IF(Q9="Probabilidad",M9,"")),"")</f>
        <v>0.8</v>
      </c>
      <c r="AC9" s="174" t="str">
        <f t="shared" ref="AC9:AC15" si="11">IFERROR(IF(OR(AND(Y9="Muy Baja",AA9="Leve"),AND(Y9="Muy Baja",AA9="Menor"),AND(Y9="Baja",AA9="Leve")),"Bajo",IF(OR(AND(Y9="Muy baja",AA9="Moderado"),AND(Y9="Baja",AA9="Menor"),AND(Y9="Baja",AA9="Moderado"),AND(Y9="Media",AA9="Leve"),AND(Y9="Media",AA9="Menor"),AND(Y9="Media",AA9="Moderado"),AND(Y9="Alta",AA9="Leve"),AND(Y9="Alta",AA9="Menor")),"Moderado",IF(OR(AND(Y9="Muy Baja",AA9="Mayor"),AND(Y9="Baja",AA9="Mayor"),AND(Y9="Media",AA9="Mayor"),AND(Y9="Alta",AA9="Moderado"),AND(Y9="Alta",AA9="Mayor"),AND(Y9="Muy Alta",AA9="Leve"),AND(Y9="Muy Alta",AA9="Menor"),AND(Y9="Muy Alta",AA9="Moderado"),AND(Y9="Muy Alta",AA9="Mayor")),"Alto",IF(OR(AND(Y9="Muy Baja",AA9="Catastrófico"),AND(Y9="Baja",AA9="Catastrófico"),AND(Y9="Media",AA9="Catastrófico"),AND(Y9="Alta",AA9="Catastrófico"),AND(Y9="Muy Alta",AA9="Catastrófico")),"Extremo","")))),"")</f>
        <v>Alto</v>
      </c>
      <c r="AD9" s="170" t="s">
        <v>88</v>
      </c>
      <c r="AE9" s="175" t="s">
        <v>95</v>
      </c>
      <c r="AF9" s="161" t="s">
        <v>96</v>
      </c>
      <c r="AG9" s="161" t="s">
        <v>97</v>
      </c>
      <c r="AH9" s="176"/>
      <c r="AI9" s="177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</row>
    <row r="10" spans="1:61" ht="140.25" customHeight="1" x14ac:dyDescent="0.3">
      <c r="A10" s="126">
        <v>2</v>
      </c>
      <c r="B10" s="79" t="s">
        <v>80</v>
      </c>
      <c r="C10" s="127" t="s">
        <v>98</v>
      </c>
      <c r="D10" s="127" t="s">
        <v>81</v>
      </c>
      <c r="E10" s="128" t="s">
        <v>99</v>
      </c>
      <c r="F10" s="127" t="s">
        <v>82</v>
      </c>
      <c r="G10" s="67">
        <v>501</v>
      </c>
      <c r="H10" s="130" t="str">
        <f>IF(G10&lt;=0,"",IF(G10&lt;=2,"Muy Baja",IF(G10&lt;=24,"Baja",IF(G10&lt;=500,"Media",IF(G10&lt;=5000,"Alta","Muy Alta")))))</f>
        <v>Alta</v>
      </c>
      <c r="I10" s="131">
        <f>IF(H10="","",IF(H10="Muy Baja",0.2,IF(H10="Baja",0.4,IF(H10="Media",0.6,IF(H10="Alta",0.8,IF(H10="Muy Alta",1,))))))</f>
        <v>0.8</v>
      </c>
      <c r="J10" s="132" t="s">
        <v>93</v>
      </c>
      <c r="K10" s="131" t="s">
        <v>93</v>
      </c>
      <c r="L10" s="130" t="s">
        <v>107</v>
      </c>
      <c r="M10" s="131">
        <f>IF(L10="","",IF(L10="Leve",0.2,IF(L10="Menor",0.4,IF(L10="Moderado",0.6,IF(L10="Mayor",0.8,IF(L10="Catastrófico",1,))))))</f>
        <v>0.8</v>
      </c>
      <c r="N10" s="145" t="str">
        <f>IF(OR(AND(H10="Muy Baja",L10="Leve"),AND(H10="Muy Baja",L10="Menor"),AND(H10="Baja",L10="Leve")),"Bajo",IF(OR(AND(H10="Muy baja",L10="Moderado"),AND(H10="Baja",L10="Menor"),AND(H10="Baja",L10="Moderado"),AND(H10="Media",L10="Leve"),AND(H10="Media",L10="Menor"),AND(H10="Media",L10="Moderado"),AND(H10="Alta",L10="Leve"),AND(H10="Alta",L10="Menor")),"Moderado",IF(OR(AND(H10="Muy Baja",L10="Mayor"),AND(H10="Baja",L10="Mayor"),AND(H10="Media",L10="Mayor"),AND(H10="Alta",L10="Moderado"),AND(H10="Alta",L10="Mayor"),AND(H10="Muy Alta",L10="Leve"),AND(H10="Muy Alta",L10="Menor"),AND(H10="Muy Alta",L10="Moderado"),AND(H10="Muy Alta",L10="Mayor")),"Alto",IF(OR(AND(H10="Muy Baja",L10="Catastrófico"),AND(H10="Baja",L10="Catastrófico"),AND(H10="Media",L10="Catastrófico"),AND(H10="Alta",L10="Catastrófico"),AND(H10="Muy Alta",L10="Catastrófico")),"Extremo",""))))</f>
        <v>Alto</v>
      </c>
      <c r="O10" s="102">
        <v>3</v>
      </c>
      <c r="P10" s="89" t="s">
        <v>100</v>
      </c>
      <c r="Q10" s="73" t="str">
        <f>IF(OR(R10="Preventivo",R10="Detectivo"),"Probabilidad",IF(R10="Correctivo","Impacto",""))</f>
        <v>Probabilidad</v>
      </c>
      <c r="R10" s="85" t="s">
        <v>83</v>
      </c>
      <c r="S10" s="85" t="s">
        <v>84</v>
      </c>
      <c r="T10" s="75" t="str">
        <f>IF(AND(R10="Preventivo",S10="Automático"),"50%",IF(AND(R10="Preventivo",S10="Manual"),"40%",IF(AND(R10="Detectivo",S10="Automático"),"40%",IF(AND(R10="Detectivo",S10="Manual"),"30%",IF(AND(R10="Correctivo",S10="Automático"),"35%",IF(AND(R10="Correctivo",S10="Manual"),"25%",""))))))</f>
        <v>40%</v>
      </c>
      <c r="U10" s="85" t="s">
        <v>85</v>
      </c>
      <c r="V10" s="85" t="s">
        <v>86</v>
      </c>
      <c r="W10" s="85" t="s">
        <v>87</v>
      </c>
      <c r="X10" s="86">
        <f>IFERROR(IF(Q10="Probabilidad",(I10-(+I10*T10)),IF(Q10="Impacto",I10,"")),"")</f>
        <v>0.48</v>
      </c>
      <c r="Y10" s="87" t="str">
        <f>IFERROR(IF(X10="","",IF(X10&lt;=0.2,"Muy Baja",IF(X10&lt;=0.4,"Baja",IF(X10&lt;=0.6,"Media",IF(X10&lt;=0.8,"Alta","Muy Alta"))))),"")</f>
        <v>Media</v>
      </c>
      <c r="Z10" s="75">
        <f>+X10</f>
        <v>0.48</v>
      </c>
      <c r="AA10" s="87" t="str">
        <f>IFERROR(IF(AB10="","",IF(AB10&lt;=0.2,"Leve",IF(AB10&lt;=0.4,"Menor",IF(AB10&lt;=0.6,"Moderado",IF(AB10&lt;=0.8,"Mayor","Catastrófico"))))),"")</f>
        <v>Mayor</v>
      </c>
      <c r="AB10" s="75">
        <f>IFERROR(IF(Q10="Impacto",(M10-(+M10*T10)),IF(Q10="Probabilidad",M10,"")),"")</f>
        <v>0.8</v>
      </c>
      <c r="AC10" s="88" t="str">
        <f>IFERROR(IF(OR(AND(Y10="Muy Baja",AA10="Leve"),AND(Y10="Muy Baja",AA10="Menor"),AND(Y10="Baja",AA10="Leve")),"Bajo",IF(OR(AND(Y10="Muy baja",AA10="Moderado"),AND(Y10="Baja",AA10="Menor"),AND(Y10="Baja",AA10="Moderado"),AND(Y10="Media",AA10="Leve"),AND(Y10="Media",AA10="Menor"),AND(Y10="Media",AA10="Moderado"),AND(Y10="Alta",AA10="Leve"),AND(Y10="Alta",AA10="Menor")),"Moderado",IF(OR(AND(Y10="Muy Baja",AA10="Mayor"),AND(Y10="Baja",AA10="Mayor"),AND(Y10="Media",AA10="Mayor"),AND(Y10="Alta",AA10="Moderado"),AND(Y10="Alta",AA10="Mayor"),AND(Y10="Muy Alta",AA10="Leve"),AND(Y10="Muy Alta",AA10="Menor"),AND(Y10="Muy Alta",AA10="Moderado"),AND(Y10="Muy Alta",AA10="Mayor")),"Alto",IF(OR(AND(Y10="Muy Baja",AA10="Catastrófico"),AND(Y10="Baja",AA10="Catastrófico"),AND(Y10="Media",AA10="Catastrófico"),AND(Y10="Alta",AA10="Catastrófico"),AND(Y10="Muy Alta",AA10="Catastrófico")),"Extremo","")))),"")</f>
        <v>Alto</v>
      </c>
      <c r="AD10" s="85" t="s">
        <v>88</v>
      </c>
      <c r="AE10" s="72" t="s">
        <v>101</v>
      </c>
      <c r="AF10" s="127" t="s">
        <v>102</v>
      </c>
      <c r="AG10" s="127" t="s">
        <v>103</v>
      </c>
      <c r="AH10" s="178"/>
      <c r="AI10" s="129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</row>
    <row r="11" spans="1:61" ht="92.25" customHeight="1" x14ac:dyDescent="0.3">
      <c r="A11" s="126">
        <v>3</v>
      </c>
      <c r="B11" s="127" t="s">
        <v>80</v>
      </c>
      <c r="C11" s="127" t="s">
        <v>187</v>
      </c>
      <c r="D11" s="127" t="s">
        <v>81</v>
      </c>
      <c r="E11" s="128" t="s">
        <v>186</v>
      </c>
      <c r="F11" s="127" t="s">
        <v>82</v>
      </c>
      <c r="G11" s="67">
        <v>501</v>
      </c>
      <c r="H11" s="130" t="str">
        <f t="shared" ref="H11" si="12">IF(G11&lt;=0,"",IF(G11&lt;=2,"Muy Baja",IF(G11&lt;=24,"Baja",IF(G11&lt;=500,"Media",IF(G11&lt;=5000,"Alta","Muy Alta")))))</f>
        <v>Alta</v>
      </c>
      <c r="I11" s="131">
        <f t="shared" ref="I11" si="13">IF(H11="","",IF(H11="Muy Baja",0.2,IF(H11="Baja",0.4,IF(H11="Media",0.6,IF(H11="Alta",0.8,IF(H11="Muy Alta",1,))))))</f>
        <v>0.8</v>
      </c>
      <c r="J11" s="132" t="s">
        <v>93</v>
      </c>
      <c r="K11" s="131" t="s">
        <v>93</v>
      </c>
      <c r="L11" s="130" t="s">
        <v>107</v>
      </c>
      <c r="M11" s="131">
        <f t="shared" ref="M11" si="14">IF(L11="","",IF(L11="Leve",0.2,IF(L11="Menor",0.4,IF(L11="Moderado",0.6,IF(L11="Mayor",0.8,IF(L11="Catastrófico",1,))))))</f>
        <v>0.8</v>
      </c>
      <c r="N11" s="145" t="str">
        <f t="shared" ref="N11" si="15">IF(OR(AND(H11="Muy Baja",L11="Leve"),AND(H11="Muy Baja",L11="Menor"),AND(H11="Baja",L11="Leve")),"Bajo",IF(OR(AND(H11="Muy baja",L11="Moderado"),AND(H11="Baja",L11="Menor"),AND(H11="Baja",L11="Moderado"),AND(H11="Media",L11="Leve"),AND(H11="Media",L11="Menor"),AND(H11="Media",L11="Moderado"),AND(H11="Alta",L11="Leve"),AND(H11="Alta",L11="Menor")),"Moderado",IF(OR(AND(H11="Muy Baja",L11="Mayor"),AND(H11="Baja",L11="Mayor"),AND(H11="Media",L11="Mayor"),AND(H11="Alta",L11="Moderado"),AND(H11="Alta",L11="Mayor"),AND(H11="Muy Alta",L11="Leve"),AND(H11="Muy Alta",L11="Menor"),AND(H11="Muy Alta",L11="Moderado"),AND(H11="Muy Alta",L11="Mayor")),"Alto",IF(OR(AND(H11="Muy Baja",L11="Catastrófico"),AND(H11="Baja",L11="Catastrófico"),AND(H11="Media",L11="Catastrófico"),AND(H11="Alta",L11="Catastrófico"),AND(H11="Muy Alta",L11="Catastrófico")),"Extremo",""))))</f>
        <v>Alto</v>
      </c>
      <c r="O11" s="102">
        <v>1</v>
      </c>
      <c r="P11" s="72" t="s">
        <v>188</v>
      </c>
      <c r="Q11" s="73" t="str">
        <f t="shared" ref="Q11" si="16">IF(OR(R11="Preventivo",R11="Detectivo"),"Probabilidad",IF(R11="Correctivo","Impacto",""))</f>
        <v>Probabilidad</v>
      </c>
      <c r="R11" s="85" t="s">
        <v>83</v>
      </c>
      <c r="S11" s="85" t="s">
        <v>84</v>
      </c>
      <c r="T11" s="75" t="str">
        <f t="shared" ref="T11" si="17">IF(AND(R11="Preventivo",S11="Automático"),"50%",IF(AND(R11="Preventivo",S11="Manual"),"40%",IF(AND(R11="Detectivo",S11="Automático"),"40%",IF(AND(R11="Detectivo",S11="Manual"),"30%",IF(AND(R11="Correctivo",S11="Automático"),"35%",IF(AND(R11="Correctivo",S11="Manual"),"25%",""))))))</f>
        <v>40%</v>
      </c>
      <c r="U11" s="85" t="s">
        <v>85</v>
      </c>
      <c r="V11" s="85" t="s">
        <v>86</v>
      </c>
      <c r="W11" s="85" t="s">
        <v>87</v>
      </c>
      <c r="X11" s="179">
        <f t="shared" ref="X11" si="18">IFERROR(IF(Q11="Probabilidad",(I11-(+I11*T11)),IF(Q11="Impacto",I11,"")),"")</f>
        <v>0.48</v>
      </c>
      <c r="Y11" s="87" t="str">
        <f t="shared" ref="Y11" si="19">IFERROR(IF(X11="","",IF(X11&lt;=0.2,"Muy Baja",IF(X11&lt;=0.4,"Baja",IF(X11&lt;=0.6,"Media",IF(X11&lt;=0.8,"Alta","Muy Alta"))))),"")</f>
        <v>Media</v>
      </c>
      <c r="Z11" s="75">
        <f t="shared" ref="Z11" si="20">+X11</f>
        <v>0.48</v>
      </c>
      <c r="AA11" s="87" t="str">
        <f t="shared" ref="AA11" si="21">IFERROR(IF(AB11="","",IF(AB11&lt;=0.2,"Leve",IF(AB11&lt;=0.4,"Menor",IF(AB11&lt;=0.6,"Moderado",IF(AB11&lt;=0.8,"Mayor","Catastrófico"))))),"")</f>
        <v>Mayor</v>
      </c>
      <c r="AB11" s="75">
        <f t="shared" ref="AB11" si="22">IFERROR(IF(Q11="Impacto",(M11-(+M11*T11)),IF(Q11="Probabilidad",M11,"")),"")</f>
        <v>0.8</v>
      </c>
      <c r="AC11" s="88" t="str">
        <f t="shared" ref="AC11" si="23">IFERROR(IF(OR(AND(Y11="Muy Baja",AA11="Leve"),AND(Y11="Muy Baja",AA11="Menor"),AND(Y11="Baja",AA11="Leve")),"Bajo",IF(OR(AND(Y11="Muy baja",AA11="Moderado"),AND(Y11="Baja",AA11="Menor"),AND(Y11="Baja",AA11="Moderado"),AND(Y11="Media",AA11="Leve"),AND(Y11="Media",AA11="Menor"),AND(Y11="Media",AA11="Moderado"),AND(Y11="Alta",AA11="Leve"),AND(Y11="Alta",AA11="Menor")),"Moderado",IF(OR(AND(Y11="Muy Baja",AA11="Mayor"),AND(Y11="Baja",AA11="Mayor"),AND(Y11="Media",AA11="Mayor"),AND(Y11="Alta",AA11="Moderado"),AND(Y11="Alta",AA11="Mayor"),AND(Y11="Muy Alta",AA11="Leve"),AND(Y11="Muy Alta",AA11="Menor"),AND(Y11="Muy Alta",AA11="Moderado"),AND(Y11="Muy Alta",AA11="Mayor")),"Alto",IF(OR(AND(Y11="Muy Baja",AA11="Catastrófico"),AND(Y11="Baja",AA11="Catastrófico"),AND(Y11="Media",AA11="Catastrófico"),AND(Y11="Alta",AA11="Catastrófico"),AND(Y11="Muy Alta",AA11="Catastrófico")),"Extremo","")))),"")</f>
        <v>Alto</v>
      </c>
      <c r="AD11" s="85" t="s">
        <v>88</v>
      </c>
      <c r="AE11" s="72" t="s">
        <v>189</v>
      </c>
      <c r="AF11" s="127" t="s">
        <v>89</v>
      </c>
      <c r="AG11" s="127" t="s">
        <v>90</v>
      </c>
      <c r="AH11" s="180"/>
      <c r="AI11" s="129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</row>
    <row r="12" spans="1:61" ht="75" hidden="1" x14ac:dyDescent="0.3">
      <c r="A12" s="126">
        <v>4</v>
      </c>
      <c r="B12" s="79" t="s">
        <v>80</v>
      </c>
      <c r="C12" s="79"/>
      <c r="D12" s="79"/>
      <c r="E12" s="81"/>
      <c r="F12" s="79"/>
      <c r="G12" s="67">
        <v>100</v>
      </c>
      <c r="H12" s="68" t="str">
        <f t="shared" si="0"/>
        <v>Media</v>
      </c>
      <c r="I12" s="69">
        <f t="shared" si="1"/>
        <v>0.6</v>
      </c>
      <c r="J12" s="82" t="s">
        <v>93</v>
      </c>
      <c r="K12" s="83" t="s">
        <v>93</v>
      </c>
      <c r="L12" s="68" t="s">
        <v>107</v>
      </c>
      <c r="M12" s="69">
        <f t="shared" si="2"/>
        <v>0.8</v>
      </c>
      <c r="N12" s="70" t="str">
        <f t="shared" si="3"/>
        <v>Alto</v>
      </c>
      <c r="O12" s="71">
        <v>5</v>
      </c>
      <c r="P12" s="89"/>
      <c r="Q12" s="73" t="str">
        <f t="shared" ref="Q12:Q13" si="24">IF(OR(R12="Preventivo",R12="Detectivo"),"Probabilidad",IF(R12="Correctivo","Impacto",""))</f>
        <v>Probabilidad</v>
      </c>
      <c r="R12" s="85" t="s">
        <v>83</v>
      </c>
      <c r="S12" s="85" t="s">
        <v>84</v>
      </c>
      <c r="T12" s="75" t="str">
        <f t="shared" ref="T12" si="25">IF(AND(R12="Preventivo",S12="Automático"),"50%",IF(AND(R12="Preventivo",S12="Manual"),"40%",IF(AND(R12="Detectivo",S12="Automático"),"40%",IF(AND(R12="Detectivo",S12="Manual"),"30%",IF(AND(R12="Correctivo",S12="Automático"),"35%",IF(AND(R12="Correctivo",S12="Manual"),"25%",""))))))</f>
        <v>40%</v>
      </c>
      <c r="U12" s="85" t="s">
        <v>85</v>
      </c>
      <c r="V12" s="85" t="s">
        <v>86</v>
      </c>
      <c r="W12" s="85" t="s">
        <v>87</v>
      </c>
      <c r="X12" s="86">
        <f t="shared" si="6"/>
        <v>0.36</v>
      </c>
      <c r="Y12" s="87" t="str">
        <f t="shared" si="7"/>
        <v>Baja</v>
      </c>
      <c r="Z12" s="75">
        <f t="shared" si="8"/>
        <v>0.36</v>
      </c>
      <c r="AA12" s="87" t="str">
        <f t="shared" si="9"/>
        <v>Mayor</v>
      </c>
      <c r="AB12" s="75">
        <f t="shared" si="10"/>
        <v>0.8</v>
      </c>
      <c r="AC12" s="88" t="str">
        <f t="shared" si="11"/>
        <v>Alto</v>
      </c>
      <c r="AD12" s="85" t="s">
        <v>88</v>
      </c>
      <c r="AE12" s="72"/>
      <c r="AF12" s="79"/>
      <c r="AG12" s="79" t="s">
        <v>90</v>
      </c>
      <c r="AH12" s="84"/>
      <c r="AI12" s="90" t="s">
        <v>91</v>
      </c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</row>
    <row r="13" spans="1:61" ht="99.75" hidden="1" customHeight="1" x14ac:dyDescent="0.3">
      <c r="A13" s="91"/>
      <c r="B13" s="79"/>
      <c r="C13" s="79"/>
      <c r="D13" s="79"/>
      <c r="E13" s="81"/>
      <c r="F13" s="79"/>
      <c r="G13" s="90"/>
      <c r="H13" s="68"/>
      <c r="I13" s="69"/>
      <c r="J13" s="82"/>
      <c r="K13" s="83"/>
      <c r="L13" s="68"/>
      <c r="M13" s="69"/>
      <c r="N13" s="70"/>
      <c r="O13" s="71"/>
      <c r="P13" s="89"/>
      <c r="Q13" s="92" t="str">
        <f t="shared" si="24"/>
        <v/>
      </c>
      <c r="R13" s="85"/>
      <c r="S13" s="85"/>
      <c r="T13" s="75" t="str">
        <f t="shared" si="5"/>
        <v/>
      </c>
      <c r="U13" s="85"/>
      <c r="V13" s="85"/>
      <c r="W13" s="85"/>
      <c r="X13" s="86" t="str">
        <f t="shared" si="6"/>
        <v/>
      </c>
      <c r="Y13" s="87" t="str">
        <f t="shared" si="7"/>
        <v/>
      </c>
      <c r="Z13" s="75" t="str">
        <f t="shared" si="8"/>
        <v/>
      </c>
      <c r="AA13" s="87" t="str">
        <f t="shared" si="9"/>
        <v/>
      </c>
      <c r="AB13" s="75" t="str">
        <f t="shared" si="10"/>
        <v/>
      </c>
      <c r="AC13" s="88" t="str">
        <f t="shared" si="11"/>
        <v/>
      </c>
      <c r="AD13" s="93"/>
      <c r="AE13" s="94"/>
      <c r="AF13" s="94"/>
      <c r="AG13" s="95"/>
      <c r="AH13" s="94"/>
      <c r="AI13" s="95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</row>
    <row r="14" spans="1:61" ht="75.75" hidden="1" customHeight="1" x14ac:dyDescent="0.3">
      <c r="A14" s="209"/>
      <c r="B14" s="211"/>
      <c r="C14" s="211"/>
      <c r="D14" s="211"/>
      <c r="E14" s="213"/>
      <c r="F14" s="211"/>
      <c r="G14" s="215"/>
      <c r="H14" s="202" t="str">
        <f>IF(G14&lt;=0,"",IF(G14&lt;=2,"Muy Baja",IF(G14&lt;=24,"Baja",IF(G14&lt;=500,"Media",IF(G14&lt;=5000,"Alta","Muy Alta")))))</f>
        <v/>
      </c>
      <c r="I14" s="204" t="str">
        <f>IF(H14="","",IF(H14="Muy Baja",0.2,IF(H14="Baja",0.4,IF(H14="Media",0.6,IF(H14="Alta",0.8,IF(H14="Muy Alta",1,))))))</f>
        <v/>
      </c>
      <c r="J14" s="218"/>
      <c r="K14" s="220">
        <v>0</v>
      </c>
      <c r="L14" s="202" t="s">
        <v>108</v>
      </c>
      <c r="M14" s="204" t="str">
        <f>IF(L14="","",IF(L14="Leve",0.2,IF(L14="Menor",0.4,IF(L14="Moderado",0.6,IF(L14="Mayor",0.8,IF(L14="Catastrófico",1,))))))</f>
        <v/>
      </c>
      <c r="N14" s="206" t="str">
        <f>IF(OR(AND(H14="Muy Baja",L14="Leve"),AND(H14="Muy Baja",L14="Menor"),AND(H14="Baja",L14="Leve")),"Bajo",IF(OR(AND(H14="Muy baja",L14="Moderado"),AND(H14="Baja",L14="Menor"),AND(H14="Baja",L14="Moderado"),AND(H14="Media",L14="Leve"),AND(H14="Media",L14="Menor"),AND(H14="Media",L14="Moderado"),AND(H14="Alta",L14="Leve"),AND(H14="Alta",L14="Menor")),"Moderado",IF(OR(AND(H14="Muy Baja",L14="Mayor"),AND(H14="Baja",L14="Mayor"),AND(H14="Media",L14="Mayor"),AND(H14="Alta",L14="Moderado"),AND(H14="Alta",L14="Mayor"),AND(H14="Muy Alta",L14="Leve"),AND(H14="Muy Alta",L14="Menor"),AND(H14="Muy Alta",L14="Moderado"),AND(H14="Muy Alta",L14="Mayor")),"Alto",IF(OR(AND(H14="Muy Baja",L14="Catastrófico"),AND(H14="Baja",L14="Catastrófico"),AND(H14="Media",L14="Catastrófico"),AND(H14="Alta",L14="Catastrófico"),AND(H14="Muy Alta",L14="Catastrófico")),"Extremo",""))))</f>
        <v/>
      </c>
      <c r="O14" s="96"/>
      <c r="P14" s="89"/>
      <c r="Q14" s="97" t="str">
        <f>IF(OR(R14="Preventivo",R14="Detectivo"),"Probabilidad",IF(R14="Correctivo","Impacto",""))</f>
        <v/>
      </c>
      <c r="R14" s="74"/>
      <c r="S14" s="74"/>
      <c r="T14" s="77" t="str">
        <f>IF(AND(R14="Preventivo",S14="Automático"),"50%",IF(AND(R14="Preventivo",S14="Manual"),"40%",IF(AND(R14="Detectivo",S14="Automático"),"40%",IF(AND(R14="Detectivo",S14="Manual"),"30%",IF(AND(R14="Correctivo",S14="Automático"),"35%",IF(AND(R14="Correctivo",S14="Manual"),"25%",""))))))</f>
        <v/>
      </c>
      <c r="U14" s="74"/>
      <c r="V14" s="74"/>
      <c r="W14" s="74"/>
      <c r="X14" s="98" t="str">
        <f t="shared" si="6"/>
        <v/>
      </c>
      <c r="Y14" s="76" t="str">
        <f t="shared" si="7"/>
        <v/>
      </c>
      <c r="Z14" s="77" t="str">
        <f t="shared" si="8"/>
        <v/>
      </c>
      <c r="AA14" s="76" t="str">
        <f t="shared" si="9"/>
        <v/>
      </c>
      <c r="AB14" s="77" t="str">
        <f t="shared" si="10"/>
        <v/>
      </c>
      <c r="AC14" s="78" t="str">
        <f t="shared" si="11"/>
        <v/>
      </c>
      <c r="AD14" s="99"/>
      <c r="AE14" s="100"/>
      <c r="AF14" s="100"/>
      <c r="AG14" s="101"/>
      <c r="AH14" s="100"/>
      <c r="AI14" s="101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</row>
    <row r="15" spans="1:61" ht="42" hidden="1" customHeight="1" x14ac:dyDescent="0.3">
      <c r="A15" s="210"/>
      <c r="B15" s="212"/>
      <c r="C15" s="212"/>
      <c r="D15" s="212"/>
      <c r="E15" s="214"/>
      <c r="F15" s="212"/>
      <c r="G15" s="216"/>
      <c r="H15" s="203"/>
      <c r="I15" s="205"/>
      <c r="J15" s="219"/>
      <c r="K15" s="221">
        <f ca="1">IF(NOT(ISERROR(MATCH(J15,_xlfn.ANCHORARRAY(E21),0))),I23&amp;"Por favor no seleccionar los criterios de impacto",J15)</f>
        <v>0</v>
      </c>
      <c r="L15" s="203"/>
      <c r="M15" s="205"/>
      <c r="N15" s="207"/>
      <c r="O15" s="102">
        <v>3</v>
      </c>
      <c r="P15" s="103"/>
      <c r="Q15" s="73" t="str">
        <f>IF(OR(R15="Preventivo",R15="Detectivo"),"Probabilidad",IF(R15="Correctivo","Impacto",""))</f>
        <v/>
      </c>
      <c r="R15" s="85"/>
      <c r="S15" s="85"/>
      <c r="T15" s="75" t="str">
        <f t="shared" ref="T15" si="26">IF(AND(R15="Preventivo",S15="Automático"),"50%",IF(AND(R15="Preventivo",S15="Manual"),"40%",IF(AND(R15="Detectivo",S15="Automático"),"40%",IF(AND(R15="Detectivo",S15="Manual"),"30%",IF(AND(R15="Correctivo",S15="Automático"),"35%",IF(AND(R15="Correctivo",S15="Manual"),"25%",""))))))</f>
        <v/>
      </c>
      <c r="U15" s="85"/>
      <c r="V15" s="85"/>
      <c r="W15" s="85"/>
      <c r="X15" s="86" t="str">
        <f>IFERROR(IF(AND(#REF!="Probabilidad",Q15="Probabilidad"),(#REF!-(+#REF!*T15)),IF(AND(#REF!="Impacto",Q15="Probabilidad"),(Z14-(+Z14*T15)),IF(Q15="Impacto",#REF!,""))),"")</f>
        <v/>
      </c>
      <c r="Y15" s="87" t="str">
        <f t="shared" si="7"/>
        <v/>
      </c>
      <c r="Z15" s="75" t="str">
        <f t="shared" si="8"/>
        <v/>
      </c>
      <c r="AA15" s="87" t="str">
        <f t="shared" si="9"/>
        <v/>
      </c>
      <c r="AB15" s="75" t="str">
        <f>IFERROR(IF(AND(#REF!="Impacto",Q15="Impacto"),(#REF!-(+#REF!*T15)),IF(AND(#REF!="Probabilidad",Q15="Impacto"),(AB14-(+AB14*T15)),IF(Q15="Probabilidad",#REF!,""))),"")</f>
        <v/>
      </c>
      <c r="AC15" s="88" t="str">
        <f t="shared" si="11"/>
        <v/>
      </c>
      <c r="AD15" s="93"/>
      <c r="AE15" s="94"/>
      <c r="AF15" s="94"/>
      <c r="AG15" s="95"/>
      <c r="AH15" s="94"/>
      <c r="AI15" s="95"/>
    </row>
    <row r="17" spans="31:35" ht="18" x14ac:dyDescent="0.3">
      <c r="AE17" s="227" t="s">
        <v>32</v>
      </c>
      <c r="AF17" s="228"/>
      <c r="AG17" s="229"/>
      <c r="AH17" s="117" t="s">
        <v>33</v>
      </c>
      <c r="AI17" s="117" t="s">
        <v>31</v>
      </c>
    </row>
    <row r="18" spans="31:35" ht="26.25" x14ac:dyDescent="0.3">
      <c r="AE18" s="230"/>
      <c r="AF18" s="231"/>
      <c r="AG18" s="231"/>
      <c r="AH18" s="118" t="e">
        <f>#REF!+AI9+AI10</f>
        <v>#REF!</v>
      </c>
      <c r="AI18" s="118">
        <v>3</v>
      </c>
    </row>
    <row r="19" spans="31:35" ht="26.25" x14ac:dyDescent="0.4">
      <c r="AE19" s="224" t="s">
        <v>30</v>
      </c>
      <c r="AF19" s="224"/>
      <c r="AG19" s="224"/>
      <c r="AH19" s="225" t="e">
        <f>AH18/AI18</f>
        <v>#REF!</v>
      </c>
      <c r="AI19" s="226"/>
    </row>
  </sheetData>
  <dataConsolidate/>
  <mergeCells count="56">
    <mergeCell ref="B2:AI2"/>
    <mergeCell ref="B3:AI3"/>
    <mergeCell ref="B4:AI4"/>
    <mergeCell ref="AE19:AG19"/>
    <mergeCell ref="AH19:AI19"/>
    <mergeCell ref="AE17:AG18"/>
    <mergeCell ref="A6:G6"/>
    <mergeCell ref="H6:N6"/>
    <mergeCell ref="O6:W6"/>
    <mergeCell ref="X6:AD6"/>
    <mergeCell ref="AE6:AG6"/>
    <mergeCell ref="AH6:AI6"/>
    <mergeCell ref="A7:A8"/>
    <mergeCell ref="B7:B8"/>
    <mergeCell ref="C7:C8"/>
    <mergeCell ref="D7:D8"/>
    <mergeCell ref="E7:E8"/>
    <mergeCell ref="F7:F8"/>
    <mergeCell ref="R7:W7"/>
    <mergeCell ref="G7:G8"/>
    <mergeCell ref="H7:H8"/>
    <mergeCell ref="I7:I8"/>
    <mergeCell ref="J7:J8"/>
    <mergeCell ref="K7:K8"/>
    <mergeCell ref="AG7:AG8"/>
    <mergeCell ref="J14:J15"/>
    <mergeCell ref="K14:K15"/>
    <mergeCell ref="Q7:Q8"/>
    <mergeCell ref="AH7:AH8"/>
    <mergeCell ref="X7:X8"/>
    <mergeCell ref="Y7:Y8"/>
    <mergeCell ref="Z7:Z8"/>
    <mergeCell ref="AA7:AA8"/>
    <mergeCell ref="AB7:AB8"/>
    <mergeCell ref="AC7:AC8"/>
    <mergeCell ref="L7:L8"/>
    <mergeCell ref="M7:M8"/>
    <mergeCell ref="N7:N8"/>
    <mergeCell ref="O7:O8"/>
    <mergeCell ref="P7:P8"/>
    <mergeCell ref="L14:L15"/>
    <mergeCell ref="M14:M15"/>
    <mergeCell ref="N14:N15"/>
    <mergeCell ref="AI7:AI8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D7:AD8"/>
    <mergeCell ref="AE7:AE8"/>
    <mergeCell ref="AF7:AF8"/>
  </mergeCells>
  <conditionalFormatting sqref="Y14:Y15">
    <cfRule type="cellIs" dxfId="157" priority="203" operator="equal">
      <formula>"Muy Alta"</formula>
    </cfRule>
    <cfRule type="cellIs" dxfId="156" priority="204" operator="equal">
      <formula>"Alta"</formula>
    </cfRule>
    <cfRule type="cellIs" dxfId="155" priority="205" operator="equal">
      <formula>"Media"</formula>
    </cfRule>
    <cfRule type="cellIs" dxfId="154" priority="206" operator="equal">
      <formula>"Baja"</formula>
    </cfRule>
    <cfRule type="cellIs" dxfId="153" priority="207" operator="equal">
      <formula>"Muy Baja"</formula>
    </cfRule>
  </conditionalFormatting>
  <conditionalFormatting sqref="AA14:AA15 L13:L14">
    <cfRule type="cellIs" dxfId="152" priority="198" operator="equal">
      <formula>"Catastrófico"</formula>
    </cfRule>
    <cfRule type="cellIs" dxfId="151" priority="199" operator="equal">
      <formula>"Mayor"</formula>
    </cfRule>
    <cfRule type="cellIs" dxfId="150" priority="200" operator="equal">
      <formula>"Moderado"</formula>
    </cfRule>
    <cfRule type="cellIs" dxfId="149" priority="201" operator="equal">
      <formula>"Menor"</formula>
    </cfRule>
    <cfRule type="cellIs" dxfId="148" priority="202" operator="equal">
      <formula>"Leve"</formula>
    </cfRule>
  </conditionalFormatting>
  <conditionalFormatting sqref="AC14:AC15">
    <cfRule type="cellIs" dxfId="147" priority="184" operator="equal">
      <formula>"Extremo"</formula>
    </cfRule>
    <cfRule type="cellIs" dxfId="146" priority="185" operator="equal">
      <formula>"Alto"</formula>
    </cfRule>
    <cfRule type="cellIs" dxfId="145" priority="186" operator="equal">
      <formula>"Moderado"</formula>
    </cfRule>
    <cfRule type="cellIs" dxfId="144" priority="187" operator="equal">
      <formula>"Bajo"</formula>
    </cfRule>
  </conditionalFormatting>
  <conditionalFormatting sqref="H13">
    <cfRule type="cellIs" dxfId="143" priority="170" operator="equal">
      <formula>"Muy Alta"</formula>
    </cfRule>
    <cfRule type="cellIs" dxfId="142" priority="171" operator="equal">
      <formula>"Alta"</formula>
    </cfRule>
    <cfRule type="cellIs" dxfId="141" priority="172" operator="equal">
      <formula>"Media"</formula>
    </cfRule>
    <cfRule type="cellIs" dxfId="140" priority="173" operator="equal">
      <formula>"Baja"</formula>
    </cfRule>
    <cfRule type="cellIs" dxfId="139" priority="174" operator="equal">
      <formula>"Muy Baja"</formula>
    </cfRule>
  </conditionalFormatting>
  <conditionalFormatting sqref="N13">
    <cfRule type="cellIs" dxfId="138" priority="166" operator="equal">
      <formula>"Extremo"</formula>
    </cfRule>
    <cfRule type="cellIs" dxfId="137" priority="167" operator="equal">
      <formula>"Alto"</formula>
    </cfRule>
    <cfRule type="cellIs" dxfId="136" priority="168" operator="equal">
      <formula>"Moderado"</formula>
    </cfRule>
    <cfRule type="cellIs" dxfId="135" priority="169" operator="equal">
      <formula>"Bajo"</formula>
    </cfRule>
  </conditionalFormatting>
  <conditionalFormatting sqref="Y13">
    <cfRule type="cellIs" dxfId="134" priority="161" operator="equal">
      <formula>"Muy Alta"</formula>
    </cfRule>
    <cfRule type="cellIs" dxfId="133" priority="162" operator="equal">
      <formula>"Alta"</formula>
    </cfRule>
    <cfRule type="cellIs" dxfId="132" priority="163" operator="equal">
      <formula>"Media"</formula>
    </cfRule>
    <cfRule type="cellIs" dxfId="131" priority="164" operator="equal">
      <formula>"Baja"</formula>
    </cfRule>
    <cfRule type="cellIs" dxfId="130" priority="165" operator="equal">
      <formula>"Muy Baja"</formula>
    </cfRule>
  </conditionalFormatting>
  <conditionalFormatting sqref="AA13">
    <cfRule type="cellIs" dxfId="129" priority="156" operator="equal">
      <formula>"Catastrófico"</formula>
    </cfRule>
    <cfRule type="cellIs" dxfId="128" priority="157" operator="equal">
      <formula>"Mayor"</formula>
    </cfRule>
    <cfRule type="cellIs" dxfId="127" priority="158" operator="equal">
      <formula>"Moderado"</formula>
    </cfRule>
    <cfRule type="cellIs" dxfId="126" priority="159" operator="equal">
      <formula>"Menor"</formula>
    </cfRule>
    <cfRule type="cellIs" dxfId="125" priority="160" operator="equal">
      <formula>"Leve"</formula>
    </cfRule>
  </conditionalFormatting>
  <conditionalFormatting sqref="AC13">
    <cfRule type="cellIs" dxfId="124" priority="152" operator="equal">
      <formula>"Extremo"</formula>
    </cfRule>
    <cfRule type="cellIs" dxfId="123" priority="153" operator="equal">
      <formula>"Alto"</formula>
    </cfRule>
    <cfRule type="cellIs" dxfId="122" priority="154" operator="equal">
      <formula>"Moderado"</formula>
    </cfRule>
    <cfRule type="cellIs" dxfId="121" priority="155" operator="equal">
      <formula>"Bajo"</formula>
    </cfRule>
  </conditionalFormatting>
  <conditionalFormatting sqref="H14">
    <cfRule type="cellIs" dxfId="120" priority="147" operator="equal">
      <formula>"Muy Alta"</formula>
    </cfRule>
    <cfRule type="cellIs" dxfId="119" priority="148" operator="equal">
      <formula>"Alta"</formula>
    </cfRule>
    <cfRule type="cellIs" dxfId="118" priority="149" operator="equal">
      <formula>"Media"</formula>
    </cfRule>
    <cfRule type="cellIs" dxfId="117" priority="150" operator="equal">
      <formula>"Baja"</formula>
    </cfRule>
    <cfRule type="cellIs" dxfId="116" priority="151" operator="equal">
      <formula>"Muy Baja"</formula>
    </cfRule>
  </conditionalFormatting>
  <conditionalFormatting sqref="N14">
    <cfRule type="cellIs" dxfId="115" priority="143" operator="equal">
      <formula>"Extremo"</formula>
    </cfRule>
    <cfRule type="cellIs" dxfId="114" priority="144" operator="equal">
      <formula>"Alto"</formula>
    </cfRule>
    <cfRule type="cellIs" dxfId="113" priority="145" operator="equal">
      <formula>"Moderado"</formula>
    </cfRule>
    <cfRule type="cellIs" dxfId="112" priority="146" operator="equal">
      <formula>"Bajo"</formula>
    </cfRule>
  </conditionalFormatting>
  <conditionalFormatting sqref="K13:K15">
    <cfRule type="containsText" dxfId="111" priority="142" operator="containsText" text="❌">
      <formula>NOT(ISERROR(SEARCH("❌",K13)))</formula>
    </cfRule>
  </conditionalFormatting>
  <conditionalFormatting sqref="H9">
    <cfRule type="cellIs" dxfId="110" priority="123" operator="equal">
      <formula>"Muy Alta"</formula>
    </cfRule>
    <cfRule type="cellIs" dxfId="109" priority="124" operator="equal">
      <formula>"Alta"</formula>
    </cfRule>
    <cfRule type="cellIs" dxfId="108" priority="125" operator="equal">
      <formula>"Media"</formula>
    </cfRule>
    <cfRule type="cellIs" dxfId="107" priority="126" operator="equal">
      <formula>"Baja"</formula>
    </cfRule>
    <cfRule type="cellIs" dxfId="106" priority="127" operator="equal">
      <formula>"Muy Baja"</formula>
    </cfRule>
  </conditionalFormatting>
  <conditionalFormatting sqref="Y9">
    <cfRule type="cellIs" dxfId="105" priority="137" operator="equal">
      <formula>"Muy Alta"</formula>
    </cfRule>
    <cfRule type="cellIs" dxfId="104" priority="138" operator="equal">
      <formula>"Alta"</formula>
    </cfRule>
    <cfRule type="cellIs" dxfId="103" priority="139" operator="equal">
      <formula>"Media"</formula>
    </cfRule>
    <cfRule type="cellIs" dxfId="102" priority="140" operator="equal">
      <formula>"Baja"</formula>
    </cfRule>
    <cfRule type="cellIs" dxfId="101" priority="141" operator="equal">
      <formula>"Muy Baja"</formula>
    </cfRule>
  </conditionalFormatting>
  <conditionalFormatting sqref="AA9 L9">
    <cfRule type="cellIs" dxfId="100" priority="132" operator="equal">
      <formula>"Catastrófico"</formula>
    </cfRule>
    <cfRule type="cellIs" dxfId="99" priority="133" operator="equal">
      <formula>"Mayor"</formula>
    </cfRule>
    <cfRule type="cellIs" dxfId="98" priority="134" operator="equal">
      <formula>"Moderado"</formula>
    </cfRule>
    <cfRule type="cellIs" dxfId="97" priority="135" operator="equal">
      <formula>"Menor"</formula>
    </cfRule>
    <cfRule type="cellIs" dxfId="96" priority="136" operator="equal">
      <formula>"Leve"</formula>
    </cfRule>
  </conditionalFormatting>
  <conditionalFormatting sqref="AC9">
    <cfRule type="cellIs" dxfId="95" priority="128" operator="equal">
      <formula>"Extremo"</formula>
    </cfRule>
    <cfRule type="cellIs" dxfId="94" priority="129" operator="equal">
      <formula>"Alto"</formula>
    </cfRule>
    <cfRule type="cellIs" dxfId="93" priority="130" operator="equal">
      <formula>"Moderado"</formula>
    </cfRule>
    <cfRule type="cellIs" dxfId="92" priority="131" operator="equal">
      <formula>"Bajo"</formula>
    </cfRule>
  </conditionalFormatting>
  <conditionalFormatting sqref="N9">
    <cfRule type="cellIs" dxfId="91" priority="119" operator="equal">
      <formula>"Extremo"</formula>
    </cfRule>
    <cfRule type="cellIs" dxfId="90" priority="120" operator="equal">
      <formula>"Alto"</formula>
    </cfRule>
    <cfRule type="cellIs" dxfId="89" priority="121" operator="equal">
      <formula>"Moderado"</formula>
    </cfRule>
    <cfRule type="cellIs" dxfId="88" priority="122" operator="equal">
      <formula>"Bajo"</formula>
    </cfRule>
  </conditionalFormatting>
  <conditionalFormatting sqref="K9">
    <cfRule type="containsText" dxfId="87" priority="118" operator="containsText" text="❌">
      <formula>NOT(ISERROR(SEARCH("❌",K9)))</formula>
    </cfRule>
  </conditionalFormatting>
  <conditionalFormatting sqref="L10">
    <cfRule type="cellIs" dxfId="86" priority="113" operator="equal">
      <formula>"Catastrófico"</formula>
    </cfRule>
    <cfRule type="cellIs" dxfId="85" priority="114" operator="equal">
      <formula>"Mayor"</formula>
    </cfRule>
    <cfRule type="cellIs" dxfId="84" priority="115" operator="equal">
      <formula>"Moderado"</formula>
    </cfRule>
    <cfRule type="cellIs" dxfId="83" priority="116" operator="equal">
      <formula>"Menor"</formula>
    </cfRule>
    <cfRule type="cellIs" dxfId="82" priority="117" operator="equal">
      <formula>"Leve"</formula>
    </cfRule>
  </conditionalFormatting>
  <conditionalFormatting sqref="H10">
    <cfRule type="cellIs" dxfId="81" priority="108" operator="equal">
      <formula>"Muy Alta"</formula>
    </cfRule>
    <cfRule type="cellIs" dxfId="80" priority="109" operator="equal">
      <formula>"Alta"</formula>
    </cfRule>
    <cfRule type="cellIs" dxfId="79" priority="110" operator="equal">
      <formula>"Media"</formula>
    </cfRule>
    <cfRule type="cellIs" dxfId="78" priority="111" operator="equal">
      <formula>"Baja"</formula>
    </cfRule>
    <cfRule type="cellIs" dxfId="77" priority="112" operator="equal">
      <formula>"Muy Baja"</formula>
    </cfRule>
  </conditionalFormatting>
  <conditionalFormatting sqref="N10">
    <cfRule type="cellIs" dxfId="76" priority="104" operator="equal">
      <formula>"Extremo"</formula>
    </cfRule>
    <cfRule type="cellIs" dxfId="75" priority="105" operator="equal">
      <formula>"Alto"</formula>
    </cfRule>
    <cfRule type="cellIs" dxfId="74" priority="106" operator="equal">
      <formula>"Moderado"</formula>
    </cfRule>
    <cfRule type="cellIs" dxfId="73" priority="107" operator="equal">
      <formula>"Bajo"</formula>
    </cfRule>
  </conditionalFormatting>
  <conditionalFormatting sqref="Y10">
    <cfRule type="cellIs" dxfId="72" priority="99" operator="equal">
      <formula>"Muy Alta"</formula>
    </cfRule>
    <cfRule type="cellIs" dxfId="71" priority="100" operator="equal">
      <formula>"Alta"</formula>
    </cfRule>
    <cfRule type="cellIs" dxfId="70" priority="101" operator="equal">
      <formula>"Media"</formula>
    </cfRule>
    <cfRule type="cellIs" dxfId="69" priority="102" operator="equal">
      <formula>"Baja"</formula>
    </cfRule>
    <cfRule type="cellIs" dxfId="68" priority="103" operator="equal">
      <formula>"Muy Baja"</formula>
    </cfRule>
  </conditionalFormatting>
  <conditionalFormatting sqref="AA10">
    <cfRule type="cellIs" dxfId="67" priority="94" operator="equal">
      <formula>"Catastrófico"</formula>
    </cfRule>
    <cfRule type="cellIs" dxfId="66" priority="95" operator="equal">
      <formula>"Mayor"</formula>
    </cfRule>
    <cfRule type="cellIs" dxfId="65" priority="96" operator="equal">
      <formula>"Moderado"</formula>
    </cfRule>
    <cfRule type="cellIs" dxfId="64" priority="97" operator="equal">
      <formula>"Menor"</formula>
    </cfRule>
    <cfRule type="cellIs" dxfId="63" priority="98" operator="equal">
      <formula>"Leve"</formula>
    </cfRule>
  </conditionalFormatting>
  <conditionalFormatting sqref="AC10">
    <cfRule type="cellIs" dxfId="62" priority="90" operator="equal">
      <formula>"Extremo"</formula>
    </cfRule>
    <cfRule type="cellIs" dxfId="61" priority="91" operator="equal">
      <formula>"Alto"</formula>
    </cfRule>
    <cfRule type="cellIs" dxfId="60" priority="92" operator="equal">
      <formula>"Moderado"</formula>
    </cfRule>
    <cfRule type="cellIs" dxfId="59" priority="93" operator="equal">
      <formula>"Bajo"</formula>
    </cfRule>
  </conditionalFormatting>
  <conditionalFormatting sqref="K10">
    <cfRule type="containsText" dxfId="58" priority="89" operator="containsText" text="❌">
      <formula>NOT(ISERROR(SEARCH("❌",K10)))</formula>
    </cfRule>
  </conditionalFormatting>
  <conditionalFormatting sqref="AC12">
    <cfRule type="cellIs" dxfId="57" priority="61" operator="equal">
      <formula>"Extremo"</formula>
    </cfRule>
    <cfRule type="cellIs" dxfId="56" priority="62" operator="equal">
      <formula>"Alto"</formula>
    </cfRule>
    <cfRule type="cellIs" dxfId="55" priority="63" operator="equal">
      <formula>"Moderado"</formula>
    </cfRule>
    <cfRule type="cellIs" dxfId="54" priority="64" operator="equal">
      <formula>"Bajo"</formula>
    </cfRule>
  </conditionalFormatting>
  <conditionalFormatting sqref="K12">
    <cfRule type="containsText" dxfId="53" priority="60" operator="containsText" text="❌">
      <formula>NOT(ISERROR(SEARCH("❌",K12)))</formula>
    </cfRule>
  </conditionalFormatting>
  <conditionalFormatting sqref="L12">
    <cfRule type="cellIs" dxfId="52" priority="84" operator="equal">
      <formula>"Catastrófico"</formula>
    </cfRule>
    <cfRule type="cellIs" dxfId="51" priority="85" operator="equal">
      <formula>"Mayor"</formula>
    </cfRule>
    <cfRule type="cellIs" dxfId="50" priority="86" operator="equal">
      <formula>"Moderado"</formula>
    </cfRule>
    <cfRule type="cellIs" dxfId="49" priority="87" operator="equal">
      <formula>"Menor"</formula>
    </cfRule>
    <cfRule type="cellIs" dxfId="48" priority="88" operator="equal">
      <formula>"Leve"</formula>
    </cfRule>
  </conditionalFormatting>
  <conditionalFormatting sqref="H12">
    <cfRule type="cellIs" dxfId="47" priority="79" operator="equal">
      <formula>"Muy Alta"</formula>
    </cfRule>
    <cfRule type="cellIs" dxfId="46" priority="80" operator="equal">
      <formula>"Alta"</formula>
    </cfRule>
    <cfRule type="cellIs" dxfId="45" priority="81" operator="equal">
      <formula>"Media"</formula>
    </cfRule>
    <cfRule type="cellIs" dxfId="44" priority="82" operator="equal">
      <formula>"Baja"</formula>
    </cfRule>
    <cfRule type="cellIs" dxfId="43" priority="83" operator="equal">
      <formula>"Muy Baja"</formula>
    </cfRule>
  </conditionalFormatting>
  <conditionalFormatting sqref="N12">
    <cfRule type="cellIs" dxfId="42" priority="75" operator="equal">
      <formula>"Extremo"</formula>
    </cfRule>
    <cfRule type="cellIs" dxfId="41" priority="76" operator="equal">
      <formula>"Alto"</formula>
    </cfRule>
    <cfRule type="cellIs" dxfId="40" priority="77" operator="equal">
      <formula>"Moderado"</formula>
    </cfRule>
    <cfRule type="cellIs" dxfId="39" priority="78" operator="equal">
      <formula>"Bajo"</formula>
    </cfRule>
  </conditionalFormatting>
  <conditionalFormatting sqref="Y12">
    <cfRule type="cellIs" dxfId="38" priority="70" operator="equal">
      <formula>"Muy Alta"</formula>
    </cfRule>
    <cfRule type="cellIs" dxfId="37" priority="71" operator="equal">
      <formula>"Alta"</formula>
    </cfRule>
    <cfRule type="cellIs" dxfId="36" priority="72" operator="equal">
      <formula>"Media"</formula>
    </cfRule>
    <cfRule type="cellIs" dxfId="35" priority="73" operator="equal">
      <formula>"Baja"</formula>
    </cfRule>
    <cfRule type="cellIs" dxfId="34" priority="74" operator="equal">
      <formula>"Muy Baja"</formula>
    </cfRule>
  </conditionalFormatting>
  <conditionalFormatting sqref="AA12">
    <cfRule type="cellIs" dxfId="33" priority="65" operator="equal">
      <formula>"Catastrófico"</formula>
    </cfRule>
    <cfRule type="cellIs" dxfId="32" priority="66" operator="equal">
      <formula>"Mayor"</formula>
    </cfRule>
    <cfRule type="cellIs" dxfId="31" priority="67" operator="equal">
      <formula>"Moderado"</formula>
    </cfRule>
    <cfRule type="cellIs" dxfId="30" priority="68" operator="equal">
      <formula>"Menor"</formula>
    </cfRule>
    <cfRule type="cellIs" dxfId="29" priority="69" operator="equal">
      <formula>"Leve"</formula>
    </cfRule>
  </conditionalFormatting>
  <conditionalFormatting sqref="L11">
    <cfRule type="cellIs" dxfId="28" priority="25" operator="equal">
      <formula>"Catastrófico"</formula>
    </cfRule>
    <cfRule type="cellIs" dxfId="27" priority="26" operator="equal">
      <formula>"Mayor"</formula>
    </cfRule>
    <cfRule type="cellIs" dxfId="26" priority="27" operator="equal">
      <formula>"Moderado"</formula>
    </cfRule>
    <cfRule type="cellIs" dxfId="25" priority="28" operator="equal">
      <formula>"Menor"</formula>
    </cfRule>
    <cfRule type="cellIs" dxfId="24" priority="29" operator="equal">
      <formula>"Leve"</formula>
    </cfRule>
  </conditionalFormatting>
  <conditionalFormatting sqref="Y11">
    <cfRule type="cellIs" dxfId="23" priority="20" operator="equal">
      <formula>"Muy Alta"</formula>
    </cfRule>
    <cfRule type="cellIs" dxfId="22" priority="21" operator="equal">
      <formula>"Alta"</formula>
    </cfRule>
    <cfRule type="cellIs" dxfId="21" priority="22" operator="equal">
      <formula>"Media"</formula>
    </cfRule>
    <cfRule type="cellIs" dxfId="20" priority="23" operator="equal">
      <formula>"Baja"</formula>
    </cfRule>
    <cfRule type="cellIs" dxfId="19" priority="24" operator="equal">
      <formula>"Muy Baja"</formula>
    </cfRule>
  </conditionalFormatting>
  <conditionalFormatting sqref="AA11">
    <cfRule type="cellIs" dxfId="18" priority="15" operator="equal">
      <formula>"Catastrófico"</formula>
    </cfRule>
    <cfRule type="cellIs" dxfId="17" priority="16" operator="equal">
      <formula>"Mayor"</formula>
    </cfRule>
    <cfRule type="cellIs" dxfId="16" priority="17" operator="equal">
      <formula>"Moderado"</formula>
    </cfRule>
    <cfRule type="cellIs" dxfId="15" priority="18" operator="equal">
      <formula>"Menor"</formula>
    </cfRule>
    <cfRule type="cellIs" dxfId="14" priority="19" operator="equal">
      <formula>"Leve"</formula>
    </cfRule>
  </conditionalFormatting>
  <conditionalFormatting sqref="AC11">
    <cfRule type="cellIs" dxfId="13" priority="11" operator="equal">
      <formula>"Extremo"</formula>
    </cfRule>
    <cfRule type="cellIs" dxfId="12" priority="12" operator="equal">
      <formula>"Alto"</formula>
    </cfRule>
    <cfRule type="cellIs" dxfId="11" priority="13" operator="equal">
      <formula>"Moderado"</formula>
    </cfRule>
    <cfRule type="cellIs" dxfId="10" priority="14" operator="equal">
      <formula>"Bajo"</formula>
    </cfRule>
  </conditionalFormatting>
  <conditionalFormatting sqref="H11">
    <cfRule type="cellIs" dxfId="9" priority="6" operator="equal">
      <formula>"Muy Alta"</formula>
    </cfRule>
    <cfRule type="cellIs" dxfId="8" priority="7" operator="equal">
      <formula>"Alta"</formula>
    </cfRule>
    <cfRule type="cellIs" dxfId="7" priority="8" operator="equal">
      <formula>"Media"</formula>
    </cfRule>
    <cfRule type="cellIs" dxfId="6" priority="9" operator="equal">
      <formula>"Baja"</formula>
    </cfRule>
    <cfRule type="cellIs" dxfId="5" priority="10" operator="equal">
      <formula>"Muy Baja"</formula>
    </cfRule>
  </conditionalFormatting>
  <conditionalFormatting sqref="N11">
    <cfRule type="cellIs" dxfId="4" priority="2" operator="equal">
      <formula>"Extremo"</formula>
    </cfRule>
    <cfRule type="cellIs" dxfId="3" priority="3" operator="equal">
      <formula>"Alto"</formula>
    </cfRule>
    <cfRule type="cellIs" dxfId="2" priority="4" operator="equal">
      <formula>"Moderado"</formula>
    </cfRule>
    <cfRule type="cellIs" dxfId="1" priority="5" operator="equal">
      <formula>"Bajo"</formula>
    </cfRule>
  </conditionalFormatting>
  <conditionalFormatting sqref="K11">
    <cfRule type="containsText" dxfId="0" priority="1" operator="containsText" text="❌">
      <formula>NOT(ISERROR(SEARCH("❌",K11)))</formula>
    </cfRule>
  </conditionalFormatting>
  <pageMargins left="0.25" right="0.25" top="0.75" bottom="0.75" header="0.3" footer="0.3"/>
  <pageSetup paperSize="123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custom" allowBlank="1" showInputMessage="1" showErrorMessage="1" error="Recuerde que las acciones se generan bajo la medida de mitigar el riesgo">
          <x14:formula1>
            <xm:f>IF(OR(AD9='[7]Opciones Tratamiento'!#REF!,AD9='[7]Opciones Tratamiento'!#REF!,AD9='[7]Opciones Tratamiento'!#REF!),ISBLANK(AD9),ISTEXT(AD9))</xm:f>
          </x14:formula1>
          <xm:sqref>AE10:AF10 AE12:AF15 AF11 AF9</xm:sqref>
        </x14:dataValidation>
        <x14:dataValidation type="custom" allowBlank="1" showInputMessage="1" showErrorMessage="1" error="Recuerde que las acciones se generan bajo la medida de mitigar el riesgo">
          <x14:formula1>
            <xm:f>IF(OR(AG9='[7]Opciones Tratamiento'!#REF!,AG9='[7]Opciones Tratamiento'!#REF!,AG9='[7]Opciones Tratamiento'!#REF!),ISBLANK(AG9),ISTEXT(AG9))</xm:f>
          </x14:formula1>
          <xm:sqref>AH9:AH15</xm:sqref>
        </x14:dataValidation>
        <x14:dataValidation type="list" allowBlank="1" showInputMessage="1" showErrorMessage="1">
          <x14:formula1>
            <xm:f>'[7]Tabla Impacto'!#REF!</xm:f>
          </x14:formula1>
          <xm:sqref>J9:J15</xm:sqref>
        </x14:dataValidation>
        <x14:dataValidation type="list" allowBlank="1" showInputMessage="1" showErrorMessage="1">
          <x14:formula1>
            <xm:f>'[7]Opciones Tratamiento'!#REF!</xm:f>
          </x14:formula1>
          <xm:sqref>B9:B15 AD9:AD15 AI9:AI14 F9:F15</xm:sqref>
        </x14:dataValidation>
        <x14:dataValidation type="list" allowBlank="1" showInputMessage="1" showErrorMessage="1">
          <x14:formula1>
            <xm:f>'[7]Tabla Valoración controles'!#REF!</xm:f>
          </x14:formula1>
          <xm:sqref>U9:W15 R9:S15</xm:sqref>
        </x14:dataValidation>
        <x14:dataValidation type="custom" allowBlank="1" showInputMessage="1" showErrorMessage="1" error="Recuerde que las acciones se generan bajo la medida de mitigar el riesgo">
          <x14:formula1>
            <xm:f>IF(OR(AD9='[7]Opciones Tratamiento'!#REF!,AD9='[7]Opciones Tratamiento'!#REF!,AD9='[7]Opciones Tratamiento'!#REF!),ISBLANK(AD9),ISTEXT(AD9))</xm:f>
          </x14:formula1>
          <xm:sqref>AG9:AG15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2:O17"/>
  <sheetViews>
    <sheetView showGridLines="0" tabSelected="1" zoomScale="90" zoomScaleNormal="90" workbookViewId="0"/>
  </sheetViews>
  <sheetFormatPr baseColWidth="10" defaultRowHeight="15" x14ac:dyDescent="0.25"/>
  <cols>
    <col min="1" max="1" width="3" customWidth="1"/>
    <col min="2" max="2" width="3.140625" customWidth="1"/>
    <col min="3" max="3" width="31" customWidth="1"/>
    <col min="4" max="4" width="8.42578125" customWidth="1"/>
    <col min="5" max="5" width="39.42578125" customWidth="1"/>
    <col min="6" max="6" width="35" customWidth="1"/>
    <col min="7" max="7" width="32" customWidth="1"/>
    <col min="8" max="8" width="15.140625" customWidth="1"/>
    <col min="9" max="9" width="20.140625" customWidth="1"/>
    <col min="10" max="10" width="19" customWidth="1"/>
    <col min="11" max="11" width="25.7109375" customWidth="1"/>
    <col min="12" max="12" width="44.42578125" customWidth="1"/>
    <col min="13" max="13" width="23.42578125" hidden="1" customWidth="1"/>
    <col min="14" max="14" width="55" hidden="1" customWidth="1"/>
    <col min="15" max="15" width="18.42578125" customWidth="1"/>
  </cols>
  <sheetData>
    <row r="2" spans="1:15" ht="18" x14ac:dyDescent="0.25">
      <c r="B2" s="239" t="s">
        <v>150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5" ht="18" x14ac:dyDescent="0.25">
      <c r="B3" s="239" t="s">
        <v>43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5" ht="18" x14ac:dyDescent="0.25">
      <c r="B4" s="239" t="s">
        <v>166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 ht="21" x14ac:dyDescent="0.2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5" ht="15" customHeight="1" x14ac:dyDescent="0.25">
      <c r="C6" s="192" t="s">
        <v>15</v>
      </c>
      <c r="D6" s="192" t="s">
        <v>7</v>
      </c>
      <c r="E6" s="192" t="s">
        <v>0</v>
      </c>
      <c r="F6" s="241" t="s">
        <v>2</v>
      </c>
      <c r="G6" s="192" t="s">
        <v>18</v>
      </c>
      <c r="H6" s="192" t="s">
        <v>1</v>
      </c>
      <c r="I6" s="192" t="s">
        <v>3</v>
      </c>
      <c r="J6" s="192"/>
      <c r="K6" s="200" t="s">
        <v>4</v>
      </c>
      <c r="L6" s="200" t="s">
        <v>39</v>
      </c>
      <c r="M6" s="243" t="s">
        <v>12</v>
      </c>
      <c r="N6" s="235" t="s">
        <v>11</v>
      </c>
      <c r="O6" s="201" t="s">
        <v>29</v>
      </c>
    </row>
    <row r="7" spans="1:15" ht="27" customHeight="1" x14ac:dyDescent="0.25">
      <c r="C7" s="192"/>
      <c r="D7" s="192"/>
      <c r="E7" s="192"/>
      <c r="F7" s="242"/>
      <c r="G7" s="192"/>
      <c r="H7" s="192"/>
      <c r="I7" s="136" t="s">
        <v>5</v>
      </c>
      <c r="J7" s="136" t="s">
        <v>6</v>
      </c>
      <c r="K7" s="200"/>
      <c r="L7" s="200"/>
      <c r="M7" s="243"/>
      <c r="N7" s="235"/>
      <c r="O7" s="201"/>
    </row>
    <row r="8" spans="1:15" ht="56.25" customHeight="1" x14ac:dyDescent="0.25">
      <c r="C8" s="22" t="s">
        <v>158</v>
      </c>
      <c r="D8" s="23">
        <v>1</v>
      </c>
      <c r="E8" s="10" t="s">
        <v>155</v>
      </c>
      <c r="F8" s="11" t="s">
        <v>193</v>
      </c>
      <c r="G8" s="12" t="s">
        <v>40</v>
      </c>
      <c r="H8" s="13">
        <v>1</v>
      </c>
      <c r="I8" s="18" t="s">
        <v>146</v>
      </c>
      <c r="J8" s="18" t="s">
        <v>147</v>
      </c>
      <c r="K8" s="25" t="s">
        <v>195</v>
      </c>
      <c r="L8" s="53"/>
      <c r="M8" s="27"/>
      <c r="N8" s="42"/>
      <c r="O8" s="40"/>
    </row>
    <row r="9" spans="1:15" ht="99.75" x14ac:dyDescent="0.25">
      <c r="C9" s="22" t="s">
        <v>159</v>
      </c>
      <c r="D9" s="23">
        <v>2</v>
      </c>
      <c r="E9" s="11" t="s">
        <v>156</v>
      </c>
      <c r="F9" s="11" t="s">
        <v>192</v>
      </c>
      <c r="G9" s="12" t="s">
        <v>40</v>
      </c>
      <c r="H9" s="125">
        <v>2</v>
      </c>
      <c r="I9" s="134" t="s">
        <v>146</v>
      </c>
      <c r="J9" s="134" t="s">
        <v>147</v>
      </c>
      <c r="K9" s="25" t="s">
        <v>195</v>
      </c>
      <c r="L9" s="53"/>
      <c r="M9" s="54"/>
      <c r="N9" s="55"/>
      <c r="O9" s="56"/>
    </row>
    <row r="10" spans="1:15" ht="87.75" customHeight="1" x14ac:dyDescent="0.25">
      <c r="C10" s="22" t="s">
        <v>160</v>
      </c>
      <c r="D10" s="23">
        <v>3</v>
      </c>
      <c r="E10" s="10" t="s">
        <v>190</v>
      </c>
      <c r="F10" s="10" t="s">
        <v>191</v>
      </c>
      <c r="G10" s="12" t="s">
        <v>197</v>
      </c>
      <c r="H10" s="13">
        <v>1</v>
      </c>
      <c r="I10" s="134" t="s">
        <v>146</v>
      </c>
      <c r="J10" s="134" t="s">
        <v>147</v>
      </c>
      <c r="K10" s="25" t="s">
        <v>196</v>
      </c>
      <c r="L10" s="53"/>
      <c r="M10" s="57" t="s">
        <v>16</v>
      </c>
      <c r="N10" s="58" t="s">
        <v>17</v>
      </c>
      <c r="O10" s="56"/>
    </row>
    <row r="11" spans="1:15" ht="87.75" customHeight="1" x14ac:dyDescent="0.25">
      <c r="C11" s="22" t="s">
        <v>160</v>
      </c>
      <c r="D11" s="23">
        <v>4</v>
      </c>
      <c r="E11" s="10" t="s">
        <v>157</v>
      </c>
      <c r="F11" s="10" t="s">
        <v>198</v>
      </c>
      <c r="G11" s="12" t="s">
        <v>194</v>
      </c>
      <c r="H11" s="125">
        <v>1</v>
      </c>
      <c r="I11" s="134" t="s">
        <v>146</v>
      </c>
      <c r="J11" s="134" t="s">
        <v>147</v>
      </c>
      <c r="K11" s="25" t="s">
        <v>196</v>
      </c>
      <c r="L11" s="53"/>
      <c r="M11" s="57"/>
      <c r="N11" s="58"/>
      <c r="O11" s="56"/>
    </row>
    <row r="12" spans="1:15" ht="21" x14ac:dyDescent="0.25">
      <c r="C12" s="22"/>
      <c r="D12" s="23"/>
      <c r="E12" s="14"/>
      <c r="F12" s="14"/>
      <c r="G12" s="18"/>
      <c r="H12" s="24"/>
      <c r="I12" s="18"/>
      <c r="J12" s="18"/>
      <c r="K12" s="26"/>
      <c r="L12" s="53"/>
      <c r="M12" s="28"/>
      <c r="N12" s="43"/>
      <c r="O12" s="40"/>
    </row>
    <row r="13" spans="1:15" ht="24" customHeight="1" x14ac:dyDescent="0.25">
      <c r="A13" s="7"/>
      <c r="B13" s="8"/>
      <c r="C13" s="187" t="s">
        <v>32</v>
      </c>
      <c r="D13" s="187"/>
      <c r="E13" s="187"/>
      <c r="F13" s="187"/>
      <c r="G13" s="188" t="s">
        <v>33</v>
      </c>
      <c r="H13" s="188"/>
      <c r="I13" s="188" t="s">
        <v>31</v>
      </c>
      <c r="J13" s="188"/>
      <c r="K13" s="188"/>
      <c r="L13" s="5"/>
      <c r="M13" s="4"/>
      <c r="N13" s="1"/>
    </row>
    <row r="14" spans="1:15" ht="39" customHeight="1" x14ac:dyDescent="0.25">
      <c r="A14" s="7"/>
      <c r="B14" s="8"/>
      <c r="C14" s="187"/>
      <c r="D14" s="187"/>
      <c r="E14" s="187"/>
      <c r="F14" s="187"/>
      <c r="G14" s="189">
        <f>O8+O9+O10</f>
        <v>0</v>
      </c>
      <c r="H14" s="190"/>
      <c r="I14" s="191">
        <v>4</v>
      </c>
      <c r="J14" s="191"/>
      <c r="K14" s="191"/>
      <c r="L14" s="5"/>
      <c r="M14" s="4"/>
      <c r="N14" s="1"/>
    </row>
    <row r="15" spans="1:15" ht="54" customHeight="1" x14ac:dyDescent="0.25">
      <c r="A15" s="7"/>
      <c r="B15" s="1"/>
      <c r="C15" s="187" t="s">
        <v>30</v>
      </c>
      <c r="D15" s="187"/>
      <c r="E15" s="187"/>
      <c r="F15" s="187"/>
      <c r="G15" s="236">
        <f>G14/I14</f>
        <v>0</v>
      </c>
      <c r="H15" s="237"/>
      <c r="I15" s="237"/>
      <c r="J15" s="237"/>
      <c r="K15" s="238"/>
      <c r="L15" s="33">
        <f>G14/I14</f>
        <v>0</v>
      </c>
    </row>
    <row r="16" spans="1:15" x14ac:dyDescent="0.25">
      <c r="B16" s="1"/>
      <c r="C16" s="1"/>
      <c r="D16" s="1"/>
    </row>
    <row r="17" spans="2:4" x14ac:dyDescent="0.25">
      <c r="B17" s="7"/>
      <c r="C17" s="7"/>
      <c r="D17" s="7"/>
    </row>
  </sheetData>
  <autoFilter ref="B6:N12">
    <filterColumn colId="7" showButton="0"/>
  </autoFilter>
  <mergeCells count="23">
    <mergeCell ref="B2:N2"/>
    <mergeCell ref="B3:N3"/>
    <mergeCell ref="B4:N4"/>
    <mergeCell ref="B5:N5"/>
    <mergeCell ref="D6:D7"/>
    <mergeCell ref="E6:E7"/>
    <mergeCell ref="F6:F7"/>
    <mergeCell ref="G6:G7"/>
    <mergeCell ref="I6:J6"/>
    <mergeCell ref="L6:L7"/>
    <mergeCell ref="K6:K7"/>
    <mergeCell ref="M6:M7"/>
    <mergeCell ref="C15:F15"/>
    <mergeCell ref="O6:O7"/>
    <mergeCell ref="C13:F14"/>
    <mergeCell ref="G13:H13"/>
    <mergeCell ref="I13:K13"/>
    <mergeCell ref="G14:H14"/>
    <mergeCell ref="I14:K14"/>
    <mergeCell ref="C6:C7"/>
    <mergeCell ref="H6:H7"/>
    <mergeCell ref="N6:N7"/>
    <mergeCell ref="G15:K15"/>
  </mergeCells>
  <pageMargins left="0.11811023622047245" right="0.11811023622047245" top="0.15748031496062992" bottom="0.15748031496062992" header="0.31496062992125984" footer="0.31496062992125984"/>
  <pageSetup paperSize="123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2:O16"/>
  <sheetViews>
    <sheetView showGridLines="0" zoomScale="90" zoomScaleNormal="90" workbookViewId="0">
      <selection activeCell="E9" sqref="E9"/>
    </sheetView>
  </sheetViews>
  <sheetFormatPr baseColWidth="10" defaultRowHeight="15" x14ac:dyDescent="0.25"/>
  <cols>
    <col min="1" max="1" width="3" customWidth="1"/>
    <col min="2" max="2" width="3.140625" customWidth="1"/>
    <col min="3" max="3" width="26.85546875" customWidth="1"/>
    <col min="4" max="4" width="8.42578125" customWidth="1"/>
    <col min="5" max="5" width="39.42578125" customWidth="1"/>
    <col min="6" max="6" width="35" customWidth="1"/>
    <col min="7" max="7" width="32" customWidth="1"/>
    <col min="8" max="8" width="15.140625" customWidth="1"/>
    <col min="9" max="9" width="20.140625" customWidth="1"/>
    <col min="10" max="10" width="19" customWidth="1"/>
    <col min="11" max="11" width="22.5703125" customWidth="1"/>
    <col min="12" max="12" width="44.42578125" customWidth="1"/>
    <col min="13" max="13" width="23.42578125" hidden="1" customWidth="1"/>
    <col min="14" max="14" width="55" hidden="1" customWidth="1"/>
    <col min="15" max="15" width="18.42578125" customWidth="1"/>
  </cols>
  <sheetData>
    <row r="2" spans="1:15" ht="18" x14ac:dyDescent="0.25">
      <c r="B2" s="239" t="s">
        <v>150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5" ht="18" x14ac:dyDescent="0.25">
      <c r="B3" s="239" t="s">
        <v>43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5" ht="18" x14ac:dyDescent="0.25">
      <c r="B4" s="239" t="s">
        <v>105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 ht="21" x14ac:dyDescent="0.2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5" ht="15" customHeight="1" x14ac:dyDescent="0.25">
      <c r="C6" s="192" t="s">
        <v>15</v>
      </c>
      <c r="D6" s="192" t="s">
        <v>7</v>
      </c>
      <c r="E6" s="192" t="s">
        <v>0</v>
      </c>
      <c r="F6" s="241" t="s">
        <v>2</v>
      </c>
      <c r="G6" s="192" t="s">
        <v>18</v>
      </c>
      <c r="H6" s="192" t="s">
        <v>1</v>
      </c>
      <c r="I6" s="192" t="s">
        <v>3</v>
      </c>
      <c r="J6" s="192"/>
      <c r="K6" s="200" t="s">
        <v>4</v>
      </c>
      <c r="L6" s="200" t="s">
        <v>39</v>
      </c>
      <c r="M6" s="243" t="s">
        <v>12</v>
      </c>
      <c r="N6" s="235" t="s">
        <v>11</v>
      </c>
      <c r="O6" s="201" t="s">
        <v>29</v>
      </c>
    </row>
    <row r="7" spans="1:15" ht="27" customHeight="1" x14ac:dyDescent="0.25">
      <c r="C7" s="192"/>
      <c r="D7" s="192"/>
      <c r="E7" s="192"/>
      <c r="F7" s="242"/>
      <c r="G7" s="192"/>
      <c r="H7" s="192"/>
      <c r="I7" s="136" t="s">
        <v>5</v>
      </c>
      <c r="J7" s="136" t="s">
        <v>6</v>
      </c>
      <c r="K7" s="200"/>
      <c r="L7" s="200"/>
      <c r="M7" s="243"/>
      <c r="N7" s="235"/>
      <c r="O7" s="201"/>
    </row>
    <row r="8" spans="1:15" ht="46.5" customHeight="1" x14ac:dyDescent="0.25">
      <c r="C8" s="22" t="s">
        <v>106</v>
      </c>
      <c r="D8" s="23">
        <v>1</v>
      </c>
      <c r="E8" s="10" t="s">
        <v>134</v>
      </c>
      <c r="F8" s="10" t="s">
        <v>125</v>
      </c>
      <c r="G8" s="12" t="s">
        <v>121</v>
      </c>
      <c r="H8" s="13">
        <v>1</v>
      </c>
      <c r="I8" s="134" t="s">
        <v>146</v>
      </c>
      <c r="J8" s="134" t="s">
        <v>147</v>
      </c>
      <c r="K8" s="25" t="s">
        <v>202</v>
      </c>
      <c r="L8" s="53"/>
      <c r="M8" s="27"/>
      <c r="N8" s="42"/>
      <c r="O8" s="133"/>
    </row>
    <row r="9" spans="1:15" ht="78.75" customHeight="1" x14ac:dyDescent="0.25">
      <c r="C9" s="22" t="s">
        <v>106</v>
      </c>
      <c r="D9" s="23">
        <v>2</v>
      </c>
      <c r="E9" s="11" t="s">
        <v>126</v>
      </c>
      <c r="F9" s="11" t="s">
        <v>127</v>
      </c>
      <c r="G9" s="12" t="s">
        <v>40</v>
      </c>
      <c r="H9" s="125">
        <v>2</v>
      </c>
      <c r="I9" s="134" t="s">
        <v>146</v>
      </c>
      <c r="J9" s="134" t="s">
        <v>147</v>
      </c>
      <c r="K9" s="25" t="s">
        <v>24</v>
      </c>
      <c r="L9" s="53"/>
      <c r="M9" s="54"/>
      <c r="N9" s="55"/>
      <c r="O9" s="56"/>
    </row>
    <row r="10" spans="1:15" ht="87.75" customHeight="1" x14ac:dyDescent="0.25">
      <c r="C10" s="22" t="s">
        <v>106</v>
      </c>
      <c r="D10" s="23">
        <v>3</v>
      </c>
      <c r="E10" s="10" t="s">
        <v>130</v>
      </c>
      <c r="F10" s="10" t="s">
        <v>128</v>
      </c>
      <c r="G10" s="12" t="s">
        <v>129</v>
      </c>
      <c r="H10" s="13">
        <v>1</v>
      </c>
      <c r="I10" s="134" t="s">
        <v>146</v>
      </c>
      <c r="J10" s="134" t="s">
        <v>147</v>
      </c>
      <c r="K10" s="25" t="s">
        <v>135</v>
      </c>
      <c r="L10" s="53"/>
      <c r="M10" s="57" t="s">
        <v>16</v>
      </c>
      <c r="N10" s="58" t="s">
        <v>17</v>
      </c>
      <c r="O10" s="56"/>
    </row>
    <row r="11" spans="1:15" ht="21" x14ac:dyDescent="0.25">
      <c r="C11" s="22"/>
      <c r="D11" s="23"/>
      <c r="E11" s="14"/>
      <c r="F11" s="14"/>
      <c r="G11" s="134"/>
      <c r="H11" s="24"/>
      <c r="I11" s="134"/>
      <c r="J11" s="134"/>
      <c r="K11" s="26"/>
      <c r="L11" s="53"/>
      <c r="M11" s="28"/>
      <c r="N11" s="43"/>
      <c r="O11" s="133"/>
    </row>
    <row r="12" spans="1:15" ht="24" customHeight="1" x14ac:dyDescent="0.25">
      <c r="A12" s="7"/>
      <c r="B12" s="8"/>
      <c r="C12" s="187" t="s">
        <v>32</v>
      </c>
      <c r="D12" s="187"/>
      <c r="E12" s="187"/>
      <c r="F12" s="187"/>
      <c r="G12" s="188" t="s">
        <v>33</v>
      </c>
      <c r="H12" s="188"/>
      <c r="I12" s="188" t="s">
        <v>31</v>
      </c>
      <c r="J12" s="188"/>
      <c r="K12" s="188"/>
      <c r="L12" s="5"/>
      <c r="M12" s="4"/>
      <c r="N12" s="1"/>
    </row>
    <row r="13" spans="1:15" ht="39" customHeight="1" x14ac:dyDescent="0.25">
      <c r="A13" s="7"/>
      <c r="B13" s="8"/>
      <c r="C13" s="187"/>
      <c r="D13" s="187"/>
      <c r="E13" s="187"/>
      <c r="F13" s="187"/>
      <c r="G13" s="189">
        <f>O8+O9+O10</f>
        <v>0</v>
      </c>
      <c r="H13" s="190"/>
      <c r="I13" s="191">
        <v>5</v>
      </c>
      <c r="J13" s="191"/>
      <c r="K13" s="191"/>
      <c r="L13" s="5"/>
      <c r="M13" s="4"/>
      <c r="N13" s="1"/>
    </row>
    <row r="14" spans="1:15" ht="54" customHeight="1" x14ac:dyDescent="0.25">
      <c r="A14" s="7"/>
      <c r="B14" s="1"/>
      <c r="C14" s="187" t="s">
        <v>30</v>
      </c>
      <c r="D14" s="187"/>
      <c r="E14" s="187"/>
      <c r="F14" s="187"/>
      <c r="G14" s="236"/>
      <c r="H14" s="237"/>
      <c r="I14" s="237"/>
      <c r="J14" s="237"/>
      <c r="K14" s="238"/>
    </row>
    <row r="15" spans="1:15" x14ac:dyDescent="0.25">
      <c r="B15" s="1"/>
      <c r="C15" s="1"/>
      <c r="D15" s="1"/>
    </row>
    <row r="16" spans="1:15" x14ac:dyDescent="0.25">
      <c r="B16" s="7"/>
      <c r="C16" s="7"/>
      <c r="D16" s="7"/>
    </row>
  </sheetData>
  <autoFilter ref="B6:N11">
    <filterColumn colId="7" showButton="0"/>
  </autoFilter>
  <mergeCells count="23">
    <mergeCell ref="C14:F14"/>
    <mergeCell ref="G14:K14"/>
    <mergeCell ref="I6:J6"/>
    <mergeCell ref="K6:K7"/>
    <mergeCell ref="L6:L7"/>
    <mergeCell ref="C12:F13"/>
    <mergeCell ref="G12:H12"/>
    <mergeCell ref="I12:K12"/>
    <mergeCell ref="G13:H13"/>
    <mergeCell ref="I13:K13"/>
    <mergeCell ref="M6:M7"/>
    <mergeCell ref="N6:N7"/>
    <mergeCell ref="O6:O7"/>
    <mergeCell ref="B2:N2"/>
    <mergeCell ref="B3:N3"/>
    <mergeCell ref="B4:N4"/>
    <mergeCell ref="B5:N5"/>
    <mergeCell ref="C6:C7"/>
    <mergeCell ref="D6:D7"/>
    <mergeCell ref="E6:E7"/>
    <mergeCell ref="F6:F7"/>
    <mergeCell ref="G6:G7"/>
    <mergeCell ref="H6:H7"/>
  </mergeCells>
  <pageMargins left="0.11811023622047245" right="0.11811023622047245" top="0.15748031496062992" bottom="0.15748031496062992" header="0.31496062992125984" footer="0.31496062992125984"/>
  <pageSetup paperSize="123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L20"/>
  <sheetViews>
    <sheetView showGridLines="0" zoomScale="90" zoomScaleNormal="90" workbookViewId="0">
      <selection activeCell="F14" sqref="F14"/>
    </sheetView>
  </sheetViews>
  <sheetFormatPr baseColWidth="10" defaultRowHeight="15" x14ac:dyDescent="0.25"/>
  <cols>
    <col min="1" max="1" width="1" customWidth="1"/>
    <col min="2" max="2" width="22.7109375" customWidth="1"/>
    <col min="3" max="3" width="5.42578125" customWidth="1"/>
    <col min="4" max="4" width="36" customWidth="1"/>
    <col min="5" max="5" width="33.42578125" customWidth="1"/>
    <col min="6" max="6" width="36" customWidth="1"/>
    <col min="7" max="7" width="16.42578125" customWidth="1"/>
    <col min="8" max="8" width="23.42578125" customWidth="1"/>
    <col min="9" max="9" width="18.42578125" customWidth="1"/>
    <col min="10" max="10" width="31.140625" customWidth="1"/>
    <col min="11" max="11" width="29.7109375" style="31" customWidth="1"/>
    <col min="12" max="12" width="15.42578125" style="33" customWidth="1"/>
  </cols>
  <sheetData>
    <row r="2" spans="2:12" ht="20.25" customHeight="1" x14ac:dyDescent="0.25">
      <c r="B2" s="239" t="s">
        <v>144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2" ht="17.25" customHeight="1" x14ac:dyDescent="0.25">
      <c r="B3" s="239" t="s">
        <v>154</v>
      </c>
      <c r="C3" s="239"/>
      <c r="D3" s="239"/>
      <c r="E3" s="239"/>
      <c r="F3" s="239"/>
      <c r="G3" s="239"/>
      <c r="H3" s="239"/>
      <c r="I3" s="239"/>
      <c r="J3" s="239"/>
      <c r="K3" s="239"/>
    </row>
    <row r="4" spans="2:12" ht="18.75" customHeight="1" x14ac:dyDescent="0.25">
      <c r="B4" s="239" t="s">
        <v>9</v>
      </c>
      <c r="C4" s="239"/>
      <c r="D4" s="239"/>
      <c r="E4" s="239"/>
      <c r="F4" s="239"/>
      <c r="G4" s="239"/>
      <c r="H4" s="239"/>
      <c r="I4" s="239"/>
      <c r="J4" s="239"/>
      <c r="K4" s="239"/>
    </row>
    <row r="5" spans="2:12" ht="18.75" customHeight="1" x14ac:dyDescent="0.25"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2:12" ht="57.75" customHeight="1" x14ac:dyDescent="0.25">
      <c r="B6" s="137" t="s">
        <v>8</v>
      </c>
      <c r="C6" s="250" t="s">
        <v>21</v>
      </c>
      <c r="D6" s="250"/>
      <c r="E6" s="137" t="s">
        <v>2</v>
      </c>
      <c r="F6" s="137" t="s">
        <v>18</v>
      </c>
      <c r="G6" s="137" t="s">
        <v>1</v>
      </c>
      <c r="H6" s="137" t="s">
        <v>23</v>
      </c>
      <c r="I6" s="137" t="s">
        <v>5</v>
      </c>
      <c r="J6" s="149" t="s">
        <v>6</v>
      </c>
      <c r="K6" s="149" t="s">
        <v>41</v>
      </c>
      <c r="L6" s="150" t="s">
        <v>29</v>
      </c>
    </row>
    <row r="7" spans="2:12" ht="68.25" customHeight="1" x14ac:dyDescent="0.25">
      <c r="B7" s="251" t="s">
        <v>123</v>
      </c>
      <c r="C7" s="19">
        <v>1</v>
      </c>
      <c r="D7" s="15" t="s">
        <v>20</v>
      </c>
      <c r="E7" s="21" t="s">
        <v>25</v>
      </c>
      <c r="F7" s="16" t="s">
        <v>26</v>
      </c>
      <c r="G7" s="17" t="s">
        <v>152</v>
      </c>
      <c r="H7" s="16" t="s">
        <v>201</v>
      </c>
      <c r="I7" s="29" t="s">
        <v>146</v>
      </c>
      <c r="J7" s="151" t="s">
        <v>147</v>
      </c>
      <c r="K7" s="152"/>
      <c r="L7" s="34"/>
    </row>
    <row r="8" spans="2:12" ht="57" x14ac:dyDescent="0.25">
      <c r="B8" s="252"/>
      <c r="C8" s="19">
        <v>2</v>
      </c>
      <c r="D8" s="15" t="s">
        <v>27</v>
      </c>
      <c r="E8" s="15" t="s">
        <v>22</v>
      </c>
      <c r="F8" s="154" t="s">
        <v>28</v>
      </c>
      <c r="G8" s="17">
        <v>1</v>
      </c>
      <c r="H8" s="16" t="s">
        <v>153</v>
      </c>
      <c r="I8" s="29" t="s">
        <v>146</v>
      </c>
      <c r="J8" s="151" t="s">
        <v>147</v>
      </c>
      <c r="K8" s="152"/>
      <c r="L8" s="34"/>
    </row>
    <row r="9" spans="2:12" ht="40.5" customHeight="1" x14ac:dyDescent="0.25">
      <c r="B9" s="249" t="s">
        <v>122</v>
      </c>
      <c r="C9" s="148">
        <v>3</v>
      </c>
      <c r="D9" s="15" t="s">
        <v>167</v>
      </c>
      <c r="E9" s="153" t="s">
        <v>168</v>
      </c>
      <c r="F9" s="158" t="s">
        <v>185</v>
      </c>
      <c r="G9" s="157">
        <v>1</v>
      </c>
      <c r="H9" s="16" t="s">
        <v>169</v>
      </c>
      <c r="I9" s="29" t="s">
        <v>146</v>
      </c>
      <c r="J9" s="156" t="s">
        <v>182</v>
      </c>
      <c r="K9" s="152"/>
      <c r="L9" s="34"/>
    </row>
    <row r="10" spans="2:12" ht="57" x14ac:dyDescent="0.25">
      <c r="B10" s="249"/>
      <c r="C10" s="148">
        <v>4</v>
      </c>
      <c r="D10" s="15" t="s">
        <v>170</v>
      </c>
      <c r="E10" s="153" t="s">
        <v>171</v>
      </c>
      <c r="F10" s="158" t="s">
        <v>171</v>
      </c>
      <c r="G10" s="157">
        <v>1</v>
      </c>
      <c r="H10" s="16" t="s">
        <v>172</v>
      </c>
      <c r="I10" s="29" t="s">
        <v>146</v>
      </c>
      <c r="J10" s="156" t="s">
        <v>182</v>
      </c>
      <c r="K10" s="152"/>
      <c r="L10" s="34"/>
    </row>
    <row r="11" spans="2:12" ht="40.5" customHeight="1" x14ac:dyDescent="0.25">
      <c r="B11" s="249"/>
      <c r="C11" s="148">
        <v>5</v>
      </c>
      <c r="D11" s="15" t="s">
        <v>173</v>
      </c>
      <c r="E11" s="153" t="s">
        <v>174</v>
      </c>
      <c r="F11" s="158" t="s">
        <v>183</v>
      </c>
      <c r="G11" s="157">
        <v>1</v>
      </c>
      <c r="H11" s="16" t="s">
        <v>172</v>
      </c>
      <c r="I11" s="29" t="s">
        <v>146</v>
      </c>
      <c r="J11" s="155">
        <v>45746</v>
      </c>
      <c r="K11" s="152"/>
      <c r="L11" s="34"/>
    </row>
    <row r="12" spans="2:12" ht="40.5" customHeight="1" x14ac:dyDescent="0.25">
      <c r="B12" s="249"/>
      <c r="C12" s="148">
        <v>6</v>
      </c>
      <c r="D12" s="15" t="s">
        <v>175</v>
      </c>
      <c r="E12" s="153" t="s">
        <v>177</v>
      </c>
      <c r="F12" s="159" t="s">
        <v>184</v>
      </c>
      <c r="G12" s="157">
        <v>1</v>
      </c>
      <c r="H12" s="16" t="s">
        <v>178</v>
      </c>
      <c r="I12" s="29" t="s">
        <v>146</v>
      </c>
      <c r="J12" s="155">
        <v>45808</v>
      </c>
      <c r="K12" s="152"/>
      <c r="L12" s="34"/>
    </row>
    <row r="13" spans="2:12" ht="85.5" x14ac:dyDescent="0.25">
      <c r="B13" s="249"/>
      <c r="C13" s="148">
        <v>7</v>
      </c>
      <c r="D13" s="15" t="s">
        <v>176</v>
      </c>
      <c r="E13" s="15" t="s">
        <v>180</v>
      </c>
      <c r="F13" s="16" t="s">
        <v>181</v>
      </c>
      <c r="G13" s="17">
        <v>1</v>
      </c>
      <c r="H13" s="147" t="s">
        <v>179</v>
      </c>
      <c r="I13" s="29" t="s">
        <v>146</v>
      </c>
      <c r="J13" s="155">
        <v>45808</v>
      </c>
      <c r="K13" s="152"/>
      <c r="L13" s="34"/>
    </row>
    <row r="14" spans="2:12" ht="71.25" x14ac:dyDescent="0.25">
      <c r="B14" s="253" t="s">
        <v>143</v>
      </c>
      <c r="C14" s="19">
        <v>8</v>
      </c>
      <c r="D14" s="14" t="s">
        <v>136</v>
      </c>
      <c r="E14" s="15" t="s">
        <v>137</v>
      </c>
      <c r="F14" s="16" t="s">
        <v>138</v>
      </c>
      <c r="G14" s="17">
        <v>1</v>
      </c>
      <c r="H14" s="12" t="s">
        <v>151</v>
      </c>
      <c r="I14" s="20" t="s">
        <v>146</v>
      </c>
      <c r="J14" s="29" t="s">
        <v>147</v>
      </c>
      <c r="K14" s="123"/>
      <c r="L14" s="124"/>
    </row>
    <row r="15" spans="2:12" ht="71.25" x14ac:dyDescent="0.25">
      <c r="B15" s="254"/>
      <c r="C15" s="19">
        <v>9</v>
      </c>
      <c r="D15" s="15" t="s">
        <v>139</v>
      </c>
      <c r="E15" s="15" t="s">
        <v>140</v>
      </c>
      <c r="F15" s="16" t="s">
        <v>141</v>
      </c>
      <c r="G15" s="17">
        <v>1</v>
      </c>
      <c r="H15" s="20" t="s">
        <v>142</v>
      </c>
      <c r="I15" s="20" t="s">
        <v>146</v>
      </c>
      <c r="J15" s="29" t="s">
        <v>147</v>
      </c>
      <c r="K15" s="123"/>
      <c r="L15" s="124"/>
    </row>
    <row r="16" spans="2:12" x14ac:dyDescent="0.25">
      <c r="B16" s="8"/>
      <c r="C16" s="119"/>
      <c r="D16" s="110"/>
      <c r="E16" s="110"/>
      <c r="F16" s="111"/>
      <c r="G16" s="112"/>
      <c r="H16" s="111"/>
      <c r="I16" s="120"/>
      <c r="J16" s="120"/>
      <c r="K16" s="121"/>
      <c r="L16" s="122"/>
    </row>
    <row r="17" spans="2:12" x14ac:dyDescent="0.25">
      <c r="B17" s="8"/>
      <c r="C17" s="119"/>
      <c r="D17" s="110"/>
      <c r="E17" s="110"/>
      <c r="F17" s="111"/>
      <c r="G17" s="112"/>
      <c r="H17" s="111"/>
      <c r="I17" s="120"/>
      <c r="J17" s="120"/>
      <c r="K17" s="121"/>
      <c r="L17" s="122"/>
    </row>
    <row r="18" spans="2:12" ht="27.75" customHeight="1" x14ac:dyDescent="0.25">
      <c r="B18" s="188" t="s">
        <v>32</v>
      </c>
      <c r="C18" s="188"/>
      <c r="D18" s="188"/>
      <c r="E18" s="188"/>
      <c r="F18" s="245" t="s">
        <v>33</v>
      </c>
      <c r="G18" s="245"/>
      <c r="H18" s="245" t="s">
        <v>31</v>
      </c>
      <c r="I18" s="245"/>
      <c r="J18" s="245"/>
      <c r="K18" s="30"/>
      <c r="L18" s="244"/>
    </row>
    <row r="19" spans="2:12" ht="36" customHeight="1" x14ac:dyDescent="0.25">
      <c r="B19" s="188"/>
      <c r="C19" s="188"/>
      <c r="D19" s="188"/>
      <c r="E19" s="188"/>
      <c r="F19" s="247">
        <v>0</v>
      </c>
      <c r="G19" s="248"/>
      <c r="H19" s="246">
        <v>10</v>
      </c>
      <c r="I19" s="246"/>
      <c r="J19" s="246"/>
      <c r="L19" s="244"/>
    </row>
    <row r="20" spans="2:12" ht="36" customHeight="1" x14ac:dyDescent="0.25">
      <c r="B20" s="188" t="s">
        <v>30</v>
      </c>
      <c r="C20" s="188"/>
      <c r="D20" s="188"/>
      <c r="E20" s="188"/>
      <c r="F20" s="236">
        <f>F19/H19</f>
        <v>0</v>
      </c>
      <c r="G20" s="237"/>
      <c r="H20" s="237"/>
      <c r="I20" s="237"/>
      <c r="J20" s="238"/>
      <c r="K20" s="181">
        <f>F19/H19</f>
        <v>0</v>
      </c>
    </row>
  </sheetData>
  <mergeCells count="15">
    <mergeCell ref="B9:B13"/>
    <mergeCell ref="F20:J20"/>
    <mergeCell ref="B2:K2"/>
    <mergeCell ref="B3:K3"/>
    <mergeCell ref="B4:K4"/>
    <mergeCell ref="C6:D6"/>
    <mergeCell ref="B7:B8"/>
    <mergeCell ref="B14:B15"/>
    <mergeCell ref="B18:E19"/>
    <mergeCell ref="B20:E20"/>
    <mergeCell ref="L18:L19"/>
    <mergeCell ref="F18:G18"/>
    <mergeCell ref="H18:J18"/>
    <mergeCell ref="H19:J19"/>
    <mergeCell ref="F19:G19"/>
  </mergeCells>
  <pageMargins left="0.11811023622047245" right="0.11811023622047245" top="0.15748031496062992" bottom="0.15748031496062992" header="0.31496062992125984" footer="0.31496062992125984"/>
  <pageSetup paperSize="123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L11"/>
  <sheetViews>
    <sheetView showGridLines="0" zoomScale="84" zoomScaleNormal="84" workbookViewId="0">
      <selection activeCell="E18" sqref="E18"/>
    </sheetView>
  </sheetViews>
  <sheetFormatPr baseColWidth="10" defaultRowHeight="15" x14ac:dyDescent="0.25"/>
  <cols>
    <col min="1" max="1" width="5.140625" customWidth="1"/>
    <col min="2" max="2" width="22.28515625" customWidth="1"/>
    <col min="3" max="3" width="6.5703125" customWidth="1"/>
    <col min="4" max="5" width="33.42578125" customWidth="1"/>
    <col min="6" max="6" width="20.5703125" customWidth="1"/>
    <col min="7" max="7" width="17" customWidth="1"/>
    <col min="8" max="8" width="16.5703125" customWidth="1"/>
    <col min="9" max="9" width="28.140625" customWidth="1"/>
    <col min="10" max="10" width="33.85546875" customWidth="1"/>
    <col min="11" max="11" width="37.7109375" hidden="1" customWidth="1"/>
    <col min="12" max="12" width="18.5703125" bestFit="1" customWidth="1"/>
  </cols>
  <sheetData>
    <row r="3" spans="2:12" ht="26.25" customHeight="1" x14ac:dyDescent="0.25">
      <c r="C3" s="267" t="s">
        <v>144</v>
      </c>
      <c r="D3" s="267"/>
      <c r="E3" s="267"/>
      <c r="F3" s="267"/>
      <c r="G3" s="267"/>
      <c r="H3" s="267"/>
      <c r="I3" s="267"/>
      <c r="J3" s="267"/>
      <c r="K3" s="267"/>
    </row>
    <row r="4" spans="2:12" ht="15.75" x14ac:dyDescent="0.25">
      <c r="C4" s="267" t="s">
        <v>43</v>
      </c>
      <c r="D4" s="267"/>
      <c r="E4" s="267"/>
      <c r="F4" s="267"/>
      <c r="G4" s="267"/>
      <c r="H4" s="267"/>
      <c r="I4" s="267"/>
      <c r="J4" s="267"/>
      <c r="K4" s="267"/>
    </row>
    <row r="5" spans="2:12" ht="15.75" x14ac:dyDescent="0.25">
      <c r="C5" s="267" t="s">
        <v>10</v>
      </c>
      <c r="D5" s="267"/>
      <c r="E5" s="267"/>
      <c r="F5" s="267"/>
      <c r="G5" s="267"/>
      <c r="H5" s="267"/>
      <c r="I5" s="267"/>
      <c r="J5" s="267"/>
      <c r="K5" s="267"/>
    </row>
    <row r="6" spans="2:12" ht="21" x14ac:dyDescent="0.25">
      <c r="C6" s="240"/>
      <c r="D6" s="240"/>
      <c r="E6" s="240"/>
      <c r="F6" s="240"/>
      <c r="G6" s="240"/>
      <c r="H6" s="240"/>
      <c r="I6" s="240"/>
      <c r="J6" s="240"/>
      <c r="K6" s="240"/>
    </row>
    <row r="7" spans="2:12" ht="31.5" x14ac:dyDescent="0.25">
      <c r="B7" s="268" t="s">
        <v>124</v>
      </c>
      <c r="C7" s="139" t="s">
        <v>7</v>
      </c>
      <c r="D7" s="139" t="s">
        <v>0</v>
      </c>
      <c r="E7" s="139" t="s">
        <v>2</v>
      </c>
      <c r="F7" s="139" t="s">
        <v>1</v>
      </c>
      <c r="G7" s="139" t="s">
        <v>13</v>
      </c>
      <c r="H7" s="139" t="s">
        <v>14</v>
      </c>
      <c r="I7" s="139" t="s">
        <v>4</v>
      </c>
      <c r="J7" s="140" t="s">
        <v>42</v>
      </c>
      <c r="K7" s="141" t="s">
        <v>11</v>
      </c>
      <c r="L7" s="138" t="s">
        <v>29</v>
      </c>
    </row>
    <row r="8" spans="2:12" ht="57" x14ac:dyDescent="0.25">
      <c r="B8" s="193"/>
      <c r="C8" s="38">
        <v>1</v>
      </c>
      <c r="D8" s="39" t="s">
        <v>161</v>
      </c>
      <c r="E8" s="39" t="s">
        <v>162</v>
      </c>
      <c r="F8" s="135">
        <v>1</v>
      </c>
      <c r="G8" s="37" t="s">
        <v>164</v>
      </c>
      <c r="H8" s="37" t="s">
        <v>165</v>
      </c>
      <c r="I8" s="146" t="s">
        <v>163</v>
      </c>
      <c r="J8" s="32"/>
      <c r="K8" s="6"/>
      <c r="L8" s="36"/>
    </row>
    <row r="9" spans="2:12" ht="21" x14ac:dyDescent="0.25">
      <c r="B9" s="260" t="s">
        <v>32</v>
      </c>
      <c r="C9" s="261"/>
      <c r="D9" s="261"/>
      <c r="E9" s="262"/>
      <c r="F9" s="257" t="s">
        <v>33</v>
      </c>
      <c r="G9" s="258"/>
      <c r="H9" s="258"/>
      <c r="I9" s="259"/>
      <c r="J9" s="61" t="s">
        <v>31</v>
      </c>
      <c r="L9" s="244"/>
    </row>
    <row r="10" spans="2:12" ht="34.5" customHeight="1" x14ac:dyDescent="0.25">
      <c r="B10" s="263"/>
      <c r="C10" s="264"/>
      <c r="D10" s="264"/>
      <c r="E10" s="265"/>
      <c r="F10" s="266"/>
      <c r="G10" s="266"/>
      <c r="H10" s="266"/>
      <c r="I10" s="266"/>
      <c r="J10" s="41">
        <v>1</v>
      </c>
      <c r="L10" s="244"/>
    </row>
    <row r="11" spans="2:12" ht="35.25" customHeight="1" x14ac:dyDescent="0.25">
      <c r="B11" s="255" t="s">
        <v>30</v>
      </c>
      <c r="C11" s="255"/>
      <c r="D11" s="255"/>
      <c r="E11" s="255"/>
      <c r="F11" s="256"/>
      <c r="G11" s="256"/>
      <c r="H11" s="256"/>
      <c r="I11" s="256"/>
      <c r="J11" s="51">
        <f>F10/J10</f>
        <v>0</v>
      </c>
    </row>
  </sheetData>
  <mergeCells count="11">
    <mergeCell ref="C3:K3"/>
    <mergeCell ref="C4:K4"/>
    <mergeCell ref="C5:K5"/>
    <mergeCell ref="C6:K6"/>
    <mergeCell ref="B7:B8"/>
    <mergeCell ref="B11:E11"/>
    <mergeCell ref="F11:I11"/>
    <mergeCell ref="L9:L10"/>
    <mergeCell ref="F9:I9"/>
    <mergeCell ref="B9:E10"/>
    <mergeCell ref="F10:I10"/>
  </mergeCells>
  <pageMargins left="0.11811023622047245" right="0.11811023622047245" top="0.15748031496062992" bottom="0.15748031496062992" header="0.31496062992125984" footer="0.31496062992125984"/>
  <pageSetup paperSize="123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D11"/>
  <sheetViews>
    <sheetView showGridLines="0" workbookViewId="0">
      <selection activeCell="J14" sqref="J14"/>
    </sheetView>
  </sheetViews>
  <sheetFormatPr baseColWidth="10" defaultRowHeight="15" x14ac:dyDescent="0.25"/>
  <cols>
    <col min="1" max="1" width="5.85546875" customWidth="1"/>
    <col min="2" max="2" width="30.85546875" customWidth="1"/>
    <col min="3" max="3" width="20.85546875" customWidth="1"/>
  </cols>
  <sheetData>
    <row r="2" spans="2:4" ht="88.5" customHeight="1" x14ac:dyDescent="0.25"/>
    <row r="3" spans="2:4" ht="38.25" customHeight="1" x14ac:dyDescent="0.25">
      <c r="B3" s="269" t="s">
        <v>34</v>
      </c>
      <c r="C3" s="269"/>
      <c r="D3" s="35"/>
    </row>
    <row r="4" spans="2:4" ht="18.75" x14ac:dyDescent="0.3">
      <c r="B4" s="46" t="s">
        <v>37</v>
      </c>
      <c r="C4" s="46" t="s">
        <v>30</v>
      </c>
      <c r="D4" s="35"/>
    </row>
    <row r="5" spans="2:4" ht="18.75" x14ac:dyDescent="0.3">
      <c r="B5" s="44" t="s">
        <v>109</v>
      </c>
      <c r="C5" s="47">
        <f>'1. Debida diligencia'!K14</f>
        <v>0</v>
      </c>
      <c r="D5" s="35"/>
    </row>
    <row r="6" spans="2:4" ht="18.75" x14ac:dyDescent="0.3">
      <c r="B6" s="45" t="s">
        <v>110</v>
      </c>
      <c r="C6" s="47">
        <f>'1. Debida diligencia'!F14</f>
        <v>0</v>
      </c>
    </row>
    <row r="7" spans="2:4" ht="37.5" x14ac:dyDescent="0.3">
      <c r="B7" s="106" t="s">
        <v>111</v>
      </c>
      <c r="C7" s="47">
        <f>'3.Prevención Actos Corrupción'!L15</f>
        <v>0</v>
      </c>
    </row>
    <row r="8" spans="2:4" ht="37.5" x14ac:dyDescent="0.3">
      <c r="B8" s="106" t="s">
        <v>112</v>
      </c>
      <c r="C8" s="47">
        <f>'3.Prevención Actos Corrupción'!G15</f>
        <v>0</v>
      </c>
    </row>
    <row r="9" spans="2:4" ht="18.75" x14ac:dyDescent="0.3">
      <c r="B9" s="45" t="s">
        <v>35</v>
      </c>
      <c r="C9" s="47">
        <f>'5.Transparencia'!F20</f>
        <v>0</v>
      </c>
    </row>
    <row r="10" spans="2:4" ht="18.75" x14ac:dyDescent="0.3">
      <c r="B10" s="45" t="s">
        <v>36</v>
      </c>
      <c r="C10" s="47">
        <f>'6.Iniciativas Adicionales'!J11</f>
        <v>0</v>
      </c>
    </row>
    <row r="11" spans="2:4" ht="27.75" customHeight="1" x14ac:dyDescent="0.25">
      <c r="B11" s="49" t="s">
        <v>44</v>
      </c>
      <c r="C11" s="48">
        <f>(C5+C6+C7+C8+C9+C10)/6</f>
        <v>0</v>
      </c>
    </row>
  </sheetData>
  <mergeCells count="1"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Contenido</vt:lpstr>
      <vt:lpstr>1. Debida diligencia</vt:lpstr>
      <vt:lpstr>2. Riesgos LAFT.</vt:lpstr>
      <vt:lpstr>3.Prevención Actos Corrupción</vt:lpstr>
      <vt:lpstr>4.Canales de Denuncia Ciudadana</vt:lpstr>
      <vt:lpstr>5.Transparencia</vt:lpstr>
      <vt:lpstr>6.Iniciativas Adicionales</vt:lpstr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INTERNO ESE HOSPITAL LA MISERICORDIA</dc:creator>
  <cp:lastModifiedBy>administrativo</cp:lastModifiedBy>
  <cp:lastPrinted>2022-01-06T21:56:12Z</cp:lastPrinted>
  <dcterms:created xsi:type="dcterms:W3CDTF">2018-05-29T13:50:48Z</dcterms:created>
  <dcterms:modified xsi:type="dcterms:W3CDTF">2025-01-15T19:35:20Z</dcterms:modified>
</cp:coreProperties>
</file>